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 2025\"/>
    </mc:Choice>
  </mc:AlternateContent>
  <bookViews>
    <workbookView xWindow="0" yWindow="0" windowWidth="28800" windowHeight="12315" tabRatio="976" activeTab="22"/>
  </bookViews>
  <sheets>
    <sheet name="Balanza Agosto 2025" sheetId="139" r:id="rId1"/>
    <sheet name="Balanza JULIO 2025" sheetId="138" state="hidden" r:id="rId2"/>
    <sheet name="Balanza JUNIO 2025" sheetId="137" state="hidden" r:id="rId3"/>
    <sheet name="Balanza Mayo 2025" sheetId="132" state="hidden" r:id="rId4"/>
    <sheet name="Balanza Abril 2025" sheetId="130" state="hidden" r:id="rId5"/>
    <sheet name="Balanza Marzo 2025" sheetId="129" state="hidden" r:id="rId6"/>
    <sheet name="Balanza Febrero 2025" sheetId="125" state="hidden" r:id="rId7"/>
    <sheet name="Balanza Enero 2025" sheetId="120" state="hidden" r:id="rId8"/>
    <sheet name="Balanza Diciembre 2024" sheetId="119" state="hidden" r:id="rId9"/>
    <sheet name="Balanza Noviembre 2024" sheetId="117" state="hidden" r:id="rId10"/>
    <sheet name="Balanza Octubre 2024" sheetId="116" state="hidden" r:id="rId11"/>
    <sheet name="Balanza Septimbre 2024" sheetId="114" state="hidden" r:id="rId12"/>
    <sheet name="Balanza Agosto 2024" sheetId="113" state="hidden" r:id="rId13"/>
    <sheet name="Balanza Julio 2024" sheetId="111" state="hidden" r:id="rId14"/>
    <sheet name="Balanza Junio 2024" sheetId="105" state="hidden" r:id="rId15"/>
    <sheet name="Balanza Mayo 2024" sheetId="104" state="hidden" r:id="rId16"/>
    <sheet name="Balanza Abril 2024" sheetId="101" state="hidden" r:id="rId17"/>
    <sheet name="Balanza Marzo 2024" sheetId="96" state="hidden" r:id="rId18"/>
    <sheet name="Balanza Febrero 2024" sheetId="94" state="hidden" r:id="rId19"/>
    <sheet name="Balanza Enero 2024" sheetId="92" state="hidden" r:id="rId20"/>
    <sheet name="Balanza MAYO 2023" sheetId="67" state="hidden" r:id="rId21"/>
    <sheet name="Balanza ENERO 2023" sheetId="57" state="hidden" r:id="rId22"/>
    <sheet name="ESF SNS" sheetId="18" r:id="rId23"/>
    <sheet name="ERF SRS" sheetId="19" r:id="rId24"/>
    <sheet name="Activos fijos " sheetId="32" r:id="rId25"/>
    <sheet name="ECAMP" sheetId="21" state="hidden" r:id="rId26"/>
    <sheet name="EST. Flujo Efc" sheetId="20" state="hidden" r:id="rId27"/>
    <sheet name="Efectivo" sheetId="8" r:id="rId28"/>
    <sheet name="Cuenta por Cobrar" sheetId="9" r:id="rId29"/>
    <sheet name="Inventario" sheetId="10" r:id="rId30"/>
    <sheet name="CXP Corto plazo" sheetId="12" r:id="rId31"/>
    <sheet name="Retenciones y Acum." sheetId="7" r:id="rId32"/>
    <sheet name="Benef. Empl x p Corto Plazo" sheetId="14" state="hidden" r:id="rId33"/>
    <sheet name="CXP Largo Plazo" sheetId="22" state="hidden" r:id="rId34"/>
    <sheet name="Benef. Empl x pagar Larg. Plaz" sheetId="27" state="hidden" r:id="rId35"/>
    <sheet name="Ingresos" sheetId="16" r:id="rId36"/>
    <sheet name="Total Gasto" sheetId="23" r:id="rId37"/>
  </sheets>
  <externalReferences>
    <externalReference r:id="rId38"/>
    <externalReference r:id="rId39"/>
  </externalReferences>
  <definedNames>
    <definedName name="ARA_Threshold">[1]Lead!$O$2</definedName>
    <definedName name="_xlnm.Print_Area" localSheetId="24">'Activos fijos '!$A$1:$K$19</definedName>
    <definedName name="_xlnm.Print_Area" localSheetId="16">'Balanza Abril 2024'!$B$27:$F$44</definedName>
    <definedName name="_xlnm.Print_Area" localSheetId="4">'Balanza Abril 2025'!$B$25:$F$42</definedName>
    <definedName name="_xlnm.Print_Area" localSheetId="12">'Balanza Agosto 2024'!$B$26:$F$41</definedName>
    <definedName name="_xlnm.Print_Area" localSheetId="0">'Balanza Agosto 2025'!$A$1:$G$44</definedName>
    <definedName name="_xlnm.Print_Area" localSheetId="8">'Balanza Diciembre 2024'!$A:$F</definedName>
    <definedName name="_xlnm.Print_Area" localSheetId="19">'Balanza Enero 2024'!$B$25:$F$41</definedName>
    <definedName name="_xlnm.Print_Area" localSheetId="7">'Balanza Enero 2025'!$B$25:$F$46</definedName>
    <definedName name="_xlnm.Print_Area" localSheetId="18">'Balanza Febrero 2024'!$B$27:$F$48</definedName>
    <definedName name="_xlnm.Print_Area" localSheetId="6">'Balanza Febrero 2025'!$A$1:$F$46</definedName>
    <definedName name="_xlnm.Print_Area" localSheetId="1">'Balanza JULIO 2025'!$B$25:$F$51</definedName>
    <definedName name="_xlnm.Print_Area" localSheetId="14">'Balanza Junio 2024'!$A$1:$F$49</definedName>
    <definedName name="_xlnm.Print_Area" localSheetId="2">'Balanza JUNIO 2025'!$B$26:$F$46</definedName>
    <definedName name="_xlnm.Print_Area" localSheetId="17">'Balanza Marzo 2024'!$A$1:$F$41</definedName>
    <definedName name="_xlnm.Print_Area" localSheetId="5">'Balanza Marzo 2025'!$B$26:$F$45</definedName>
    <definedName name="_xlnm.Print_Area" localSheetId="20">'Balanza MAYO 2023'!$B$29:$F$49</definedName>
    <definedName name="_xlnm.Print_Area" localSheetId="15">'Balanza Mayo 2024'!$B$27:$F$47</definedName>
    <definedName name="_xlnm.Print_Area" localSheetId="3">'Balanza Mayo 2025'!$B$25:$F$43</definedName>
    <definedName name="_xlnm.Print_Area" localSheetId="9">'Balanza Noviembre 2024'!$B$25:$F$47</definedName>
    <definedName name="_xlnm.Print_Area" localSheetId="10">'Balanza Octubre 2024'!$B$26:$F$45</definedName>
    <definedName name="_xlnm.Print_Area" localSheetId="11">'Balanza Septimbre 2024'!$B$27:$F$48</definedName>
    <definedName name="_xlnm.Print_Area" localSheetId="27">Efectivo!$B$1:$C$36</definedName>
    <definedName name="_xlnm.Print_Area" localSheetId="22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24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16">'Balanza Abril 2024'!$1:$5</definedName>
    <definedName name="_xlnm.Print_Titles" localSheetId="4">'Balanza Abril 2025'!$1:$5</definedName>
    <definedName name="_xlnm.Print_Titles" localSheetId="12">'Balanza Agosto 2024'!$1:$6</definedName>
    <definedName name="_xlnm.Print_Titles" localSheetId="0">'Balanza Agosto 2025'!$1:$5</definedName>
    <definedName name="_xlnm.Print_Titles" localSheetId="8">'Balanza Diciembre 2024'!$1:$6</definedName>
    <definedName name="_xlnm.Print_Titles" localSheetId="21">'Balanza ENERO 2023'!$1:$6</definedName>
    <definedName name="_xlnm.Print_Titles" localSheetId="19">'Balanza Enero 2024'!$1:$5</definedName>
    <definedName name="_xlnm.Print_Titles" localSheetId="7">'Balanza Enero 2025'!$1:$6</definedName>
    <definedName name="_xlnm.Print_Titles" localSheetId="18">'Balanza Febrero 2024'!$1:$7</definedName>
    <definedName name="_xlnm.Print_Titles" localSheetId="6">'Balanza Febrero 2025'!$1:$5</definedName>
    <definedName name="_xlnm.Print_Titles" localSheetId="13">'Balanza Julio 2024'!$2:$5</definedName>
    <definedName name="_xlnm.Print_Titles" localSheetId="1">'Balanza JULIO 2025'!$1:$6</definedName>
    <definedName name="_xlnm.Print_Titles" localSheetId="2">'Balanza JUNIO 2025'!$1:$5</definedName>
    <definedName name="_xlnm.Print_Titles" localSheetId="17">'Balanza Marzo 2024'!$1:$6</definedName>
    <definedName name="_xlnm.Print_Titles" localSheetId="5">'Balanza Marzo 2025'!$1:$5</definedName>
    <definedName name="_xlnm.Print_Titles" localSheetId="20">'Balanza MAYO 2023'!$1:$7</definedName>
    <definedName name="_xlnm.Print_Titles" localSheetId="15">'Balanza Mayo 2024'!$1:$5</definedName>
    <definedName name="_xlnm.Print_Titles" localSheetId="3">'Balanza Mayo 2025'!$1:$5</definedName>
    <definedName name="_xlnm.Print_Titles" localSheetId="9">'Balanza Noviembre 2024'!$1:$5</definedName>
    <definedName name="_xlnm.Print_Titles" localSheetId="10">'Balanza Octubre 2024'!$1:$6</definedName>
    <definedName name="_xlnm.Print_Titles" localSheetId="11">'Balanza Septimbre 2024'!$1:$6</definedName>
  </definedNames>
  <calcPr calcId="152511"/>
</workbook>
</file>

<file path=xl/calcChain.xml><?xml version="1.0" encoding="utf-8"?>
<calcChain xmlns="http://schemas.openxmlformats.org/spreadsheetml/2006/main">
  <c r="H14" i="139" l="1"/>
  <c r="L10" i="32"/>
  <c r="L9" i="32"/>
  <c r="E28" i="32"/>
  <c r="L28" i="32"/>
  <c r="C16" i="23" l="1"/>
  <c r="G21" i="139"/>
  <c r="G22" i="139"/>
  <c r="G23" i="139"/>
  <c r="G20" i="139"/>
  <c r="G19" i="139"/>
  <c r="G18" i="139"/>
  <c r="G17" i="139"/>
  <c r="G16" i="139"/>
  <c r="D41" i="138"/>
  <c r="E41" i="138"/>
  <c r="G15" i="139"/>
  <c r="F18" i="138"/>
  <c r="H23" i="139" l="1"/>
  <c r="G25" i="139" l="1"/>
  <c r="G24" i="139"/>
  <c r="G9" i="139"/>
  <c r="G10" i="139"/>
  <c r="G11" i="139"/>
  <c r="G12" i="139"/>
  <c r="G13" i="139"/>
  <c r="G14" i="139"/>
  <c r="G27" i="139"/>
  <c r="G28" i="139"/>
  <c r="G29" i="139"/>
  <c r="G30" i="139"/>
  <c r="G31" i="139"/>
  <c r="G32" i="139"/>
  <c r="G33" i="139"/>
  <c r="G34" i="139"/>
  <c r="G35" i="139"/>
  <c r="G36" i="139"/>
  <c r="G37" i="139"/>
  <c r="G38" i="139"/>
  <c r="G39" i="139"/>
  <c r="H39" i="139" s="1"/>
  <c r="G26" i="139"/>
  <c r="F40" i="139"/>
  <c r="E40" i="139"/>
  <c r="G8" i="139"/>
  <c r="G28" i="32"/>
  <c r="H36" i="139" l="1"/>
  <c r="G42" i="139"/>
  <c r="H35" i="139"/>
  <c r="H10" i="139"/>
  <c r="E44" i="139"/>
  <c r="G40" i="139"/>
  <c r="F45" i="138"/>
  <c r="G35" i="138"/>
  <c r="G39" i="138"/>
  <c r="G40" i="138"/>
  <c r="G16" i="138" l="1"/>
  <c r="G10" i="138"/>
  <c r="F26" i="138" l="1"/>
  <c r="F27" i="138"/>
  <c r="F28" i="138"/>
  <c r="F29" i="138"/>
  <c r="F30" i="138"/>
  <c r="F31" i="138"/>
  <c r="F32" i="138"/>
  <c r="F33" i="138"/>
  <c r="F34" i="138"/>
  <c r="F35" i="138"/>
  <c r="F36" i="138"/>
  <c r="F37" i="138"/>
  <c r="F38" i="138"/>
  <c r="F39" i="138"/>
  <c r="F40" i="138"/>
  <c r="F25" i="138"/>
  <c r="F22" i="138"/>
  <c r="F23" i="138"/>
  <c r="F24" i="138"/>
  <c r="F19" i="138"/>
  <c r="F20" i="138"/>
  <c r="F21" i="138"/>
  <c r="F9" i="138"/>
  <c r="F10" i="138"/>
  <c r="F11" i="138"/>
  <c r="F12" i="138"/>
  <c r="F13" i="138"/>
  <c r="F14" i="138"/>
  <c r="F15" i="138"/>
  <c r="F16" i="138"/>
  <c r="F8" i="138"/>
  <c r="F41" i="138" l="1"/>
  <c r="D44" i="138"/>
  <c r="B14" i="10" l="1"/>
  <c r="F27" i="137" l="1"/>
  <c r="F28" i="137"/>
  <c r="F29" i="137"/>
  <c r="F30" i="137"/>
  <c r="F31" i="137"/>
  <c r="F32" i="137"/>
  <c r="F33" i="137"/>
  <c r="F34" i="137"/>
  <c r="F35" i="137"/>
  <c r="F36" i="137"/>
  <c r="F37" i="137"/>
  <c r="G37" i="137" s="1"/>
  <c r="F38" i="137"/>
  <c r="F39" i="137"/>
  <c r="F40" i="137"/>
  <c r="F41" i="137"/>
  <c r="F26" i="137"/>
  <c r="F44" i="137" l="1"/>
  <c r="G40" i="137"/>
  <c r="G41" i="137"/>
  <c r="E42" i="137"/>
  <c r="D42" i="137"/>
  <c r="F18" i="137"/>
  <c r="F19" i="137"/>
  <c r="F20" i="137"/>
  <c r="F21" i="137"/>
  <c r="F22" i="137"/>
  <c r="F23" i="137"/>
  <c r="F24" i="137"/>
  <c r="G25" i="137" s="1"/>
  <c r="F25" i="137"/>
  <c r="F17" i="137"/>
  <c r="F9" i="137"/>
  <c r="F10" i="137"/>
  <c r="F11" i="137"/>
  <c r="F12" i="137"/>
  <c r="F13" i="137"/>
  <c r="F14" i="137"/>
  <c r="F15" i="137"/>
  <c r="F16" i="137"/>
  <c r="F8" i="137"/>
  <c r="G10" i="137" s="1"/>
  <c r="G16" i="137" l="1"/>
  <c r="G12" i="137"/>
  <c r="F42" i="137"/>
  <c r="D44" i="137"/>
  <c r="G16" i="132" l="1"/>
  <c r="G10" i="132"/>
  <c r="F47" i="132"/>
  <c r="G36" i="132"/>
  <c r="G41" i="132"/>
  <c r="G42" i="132"/>
  <c r="F26" i="132" l="1"/>
  <c r="F27" i="132"/>
  <c r="F28" i="132"/>
  <c r="F29" i="132"/>
  <c r="F30" i="132"/>
  <c r="F31" i="132"/>
  <c r="F32" i="132"/>
  <c r="F33" i="132"/>
  <c r="F34" i="132"/>
  <c r="F35" i="132"/>
  <c r="F36" i="132"/>
  <c r="F37" i="132"/>
  <c r="F38" i="132"/>
  <c r="F39" i="132"/>
  <c r="F40" i="132"/>
  <c r="F41" i="132"/>
  <c r="F42" i="132"/>
  <c r="F25" i="132"/>
  <c r="F22" i="132"/>
  <c r="F23" i="132"/>
  <c r="F24" i="132"/>
  <c r="F18" i="132"/>
  <c r="F19" i="132"/>
  <c r="F20" i="132"/>
  <c r="F21" i="132"/>
  <c r="F17" i="132"/>
  <c r="F9" i="132" l="1"/>
  <c r="F10" i="132"/>
  <c r="F11" i="132"/>
  <c r="F12" i="132"/>
  <c r="F13" i="132"/>
  <c r="F14" i="132"/>
  <c r="F15" i="132"/>
  <c r="F16" i="132"/>
  <c r="F8" i="132"/>
  <c r="F43" i="132" s="1"/>
  <c r="E43" i="132"/>
  <c r="D43" i="132"/>
  <c r="D47" i="132" l="1"/>
  <c r="I28" i="32"/>
  <c r="F26" i="130" l="1"/>
  <c r="F27" i="130"/>
  <c r="F28" i="130"/>
  <c r="F29" i="130"/>
  <c r="F30" i="130"/>
  <c r="F31" i="130"/>
  <c r="F32" i="130"/>
  <c r="F33" i="130"/>
  <c r="F34" i="130"/>
  <c r="G34" i="130" s="1"/>
  <c r="F35" i="130"/>
  <c r="F36" i="130"/>
  <c r="F37" i="130"/>
  <c r="G37" i="130" s="1"/>
  <c r="F25" i="130"/>
  <c r="F42" i="130" s="1"/>
  <c r="F24" i="130"/>
  <c r="F19" i="130"/>
  <c r="F20" i="130"/>
  <c r="F21" i="130"/>
  <c r="F22" i="130"/>
  <c r="F23" i="130"/>
  <c r="F18" i="130"/>
  <c r="G35" i="130" l="1"/>
  <c r="F9" i="130"/>
  <c r="F10" i="130"/>
  <c r="F11" i="130"/>
  <c r="F12" i="130"/>
  <c r="F13" i="130"/>
  <c r="F14" i="130"/>
  <c r="F15" i="130"/>
  <c r="F16" i="130"/>
  <c r="F17" i="130"/>
  <c r="F8" i="130"/>
  <c r="G11" i="130" s="1"/>
  <c r="G17" i="130" l="1"/>
  <c r="F38" i="130"/>
  <c r="E38" i="130"/>
  <c r="D38" i="130"/>
  <c r="D42" i="130" l="1"/>
  <c r="G17" i="129" l="1"/>
  <c r="G11" i="129"/>
  <c r="G38" i="129"/>
  <c r="G36" i="129"/>
  <c r="G41" i="129"/>
  <c r="F45" i="129"/>
  <c r="F27" i="129"/>
  <c r="F28" i="129"/>
  <c r="F29" i="129"/>
  <c r="F30" i="129"/>
  <c r="F31" i="129"/>
  <c r="F32" i="129"/>
  <c r="F33" i="129"/>
  <c r="F34" i="129"/>
  <c r="F35" i="129"/>
  <c r="F36" i="129"/>
  <c r="F37" i="129"/>
  <c r="F38" i="129"/>
  <c r="F39" i="129"/>
  <c r="F40" i="129"/>
  <c r="F41" i="129"/>
  <c r="F26" i="129"/>
  <c r="F20" i="129"/>
  <c r="F21" i="129"/>
  <c r="F22" i="129"/>
  <c r="F23" i="129"/>
  <c r="F24" i="129"/>
  <c r="F25" i="129"/>
  <c r="F9" i="129"/>
  <c r="F10" i="129"/>
  <c r="F11" i="129"/>
  <c r="F12" i="129"/>
  <c r="F13" i="129"/>
  <c r="F14" i="129"/>
  <c r="F15" i="129"/>
  <c r="F16" i="129"/>
  <c r="F17" i="129"/>
  <c r="F18" i="129"/>
  <c r="F19" i="129"/>
  <c r="F8" i="129"/>
  <c r="E42" i="129"/>
  <c r="D45" i="129" s="1"/>
  <c r="D42" i="129"/>
  <c r="F42" i="129" l="1"/>
  <c r="F27" i="32"/>
  <c r="G10" i="125" l="1"/>
  <c r="G35" i="125"/>
  <c r="G41" i="125"/>
  <c r="G42" i="125"/>
  <c r="F26" i="125"/>
  <c r="F27" i="125"/>
  <c r="F28" i="125"/>
  <c r="F29" i="125"/>
  <c r="F30" i="125"/>
  <c r="F31" i="125"/>
  <c r="F32" i="125"/>
  <c r="F33" i="125"/>
  <c r="F34" i="125"/>
  <c r="F35" i="125"/>
  <c r="F36" i="125"/>
  <c r="F37" i="125"/>
  <c r="F38" i="125"/>
  <c r="F39" i="125"/>
  <c r="F40" i="125"/>
  <c r="F41" i="125"/>
  <c r="F42" i="125"/>
  <c r="F25" i="125"/>
  <c r="F19" i="125"/>
  <c r="F20" i="125"/>
  <c r="F21" i="125"/>
  <c r="F22" i="125"/>
  <c r="F23" i="125"/>
  <c r="F24" i="125"/>
  <c r="F18" i="125"/>
  <c r="F9" i="125"/>
  <c r="F10" i="125"/>
  <c r="F11" i="125"/>
  <c r="F12" i="125"/>
  <c r="F13" i="125"/>
  <c r="F14" i="125"/>
  <c r="F15" i="125"/>
  <c r="F16" i="125"/>
  <c r="F8" i="125"/>
  <c r="G16" i="125" l="1"/>
  <c r="F43" i="125"/>
  <c r="E43" i="125"/>
  <c r="D43" i="125"/>
  <c r="F46" i="120" l="1"/>
  <c r="G38" i="120"/>
  <c r="G43" i="120"/>
  <c r="G42" i="120"/>
  <c r="G17" i="120"/>
  <c r="G11" i="120"/>
  <c r="F19" i="120" l="1"/>
  <c r="F20" i="120"/>
  <c r="F21" i="120"/>
  <c r="F22" i="120"/>
  <c r="F23" i="120"/>
  <c r="F24" i="120"/>
  <c r="F25" i="120"/>
  <c r="F18" i="120"/>
  <c r="F27" i="120"/>
  <c r="F28" i="120"/>
  <c r="F29" i="120"/>
  <c r="F30" i="120"/>
  <c r="F31" i="120"/>
  <c r="F32" i="120"/>
  <c r="F33" i="120"/>
  <c r="F34" i="120"/>
  <c r="F35" i="120"/>
  <c r="F36" i="120"/>
  <c r="F37" i="120"/>
  <c r="F38" i="120"/>
  <c r="F39" i="120"/>
  <c r="F40" i="120"/>
  <c r="F41" i="120"/>
  <c r="F42" i="120"/>
  <c r="F43" i="120"/>
  <c r="F26" i="120"/>
  <c r="F44" i="120" l="1"/>
  <c r="F10" i="120"/>
  <c r="F11" i="120"/>
  <c r="F12" i="120"/>
  <c r="F13" i="120"/>
  <c r="F14" i="120"/>
  <c r="F15" i="120"/>
  <c r="F16" i="120"/>
  <c r="F17" i="120"/>
  <c r="F9" i="120"/>
  <c r="E44" i="120"/>
  <c r="D44" i="120"/>
  <c r="D47" i="120" l="1"/>
  <c r="F34" i="119" l="1"/>
  <c r="F27" i="119" l="1"/>
  <c r="F49" i="119" s="1"/>
  <c r="F28" i="119"/>
  <c r="G28" i="119" s="1"/>
  <c r="F29" i="119"/>
  <c r="F30" i="119"/>
  <c r="F31" i="119"/>
  <c r="F32" i="119"/>
  <c r="F33" i="119"/>
  <c r="F35" i="119"/>
  <c r="F36" i="119"/>
  <c r="F37" i="119"/>
  <c r="G37" i="119" s="1"/>
  <c r="F38" i="119"/>
  <c r="F39" i="119"/>
  <c r="F40" i="119"/>
  <c r="F41" i="119"/>
  <c r="F42" i="119"/>
  <c r="F43" i="119"/>
  <c r="F44" i="119"/>
  <c r="F45" i="119"/>
  <c r="G45" i="119" s="1"/>
  <c r="F26" i="119"/>
  <c r="E46" i="119"/>
  <c r="D46" i="119"/>
  <c r="F20" i="119"/>
  <c r="F21" i="119"/>
  <c r="F22" i="119"/>
  <c r="F23" i="119"/>
  <c r="F24" i="119"/>
  <c r="F25" i="119"/>
  <c r="F19" i="119"/>
  <c r="F10" i="119"/>
  <c r="F11" i="119"/>
  <c r="F12" i="119"/>
  <c r="F13" i="119"/>
  <c r="F14" i="119"/>
  <c r="F15" i="119"/>
  <c r="F16" i="119"/>
  <c r="G18" i="119" s="1"/>
  <c r="F17" i="119"/>
  <c r="F18" i="119"/>
  <c r="F9" i="119"/>
  <c r="G12" i="119" s="1"/>
  <c r="F46" i="119" l="1"/>
  <c r="G44" i="119"/>
  <c r="D50" i="119"/>
  <c r="E43" i="117" l="1"/>
  <c r="D43" i="117"/>
  <c r="F28" i="117"/>
  <c r="F29" i="117"/>
  <c r="F30" i="117"/>
  <c r="F31" i="117"/>
  <c r="F32" i="117"/>
  <c r="F33" i="117"/>
  <c r="F34" i="117"/>
  <c r="F35" i="117"/>
  <c r="F36" i="117"/>
  <c r="F37" i="117"/>
  <c r="F38" i="117"/>
  <c r="F39" i="117"/>
  <c r="F40" i="117"/>
  <c r="F41" i="117"/>
  <c r="F42" i="117"/>
  <c r="F27" i="117"/>
  <c r="F19" i="117"/>
  <c r="F20" i="117"/>
  <c r="F21" i="117"/>
  <c r="F22" i="117"/>
  <c r="F23" i="117"/>
  <c r="F24" i="117"/>
  <c r="F25" i="117"/>
  <c r="F26" i="117"/>
  <c r="F18" i="117"/>
  <c r="F9" i="117"/>
  <c r="F10" i="117"/>
  <c r="F11" i="117"/>
  <c r="F12" i="117"/>
  <c r="F13" i="117"/>
  <c r="F14" i="117"/>
  <c r="F15" i="117"/>
  <c r="F16" i="117"/>
  <c r="F17" i="117"/>
  <c r="F8" i="117"/>
  <c r="G40" i="117" l="1"/>
  <c r="G37" i="117"/>
  <c r="F46" i="117"/>
  <c r="G17" i="117"/>
  <c r="G42" i="117"/>
  <c r="G11" i="117"/>
  <c r="G26" i="117"/>
  <c r="D46" i="117"/>
  <c r="F43" i="117"/>
  <c r="G40" i="116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K25" i="32"/>
  <c r="K26" i="32"/>
  <c r="K27" i="32"/>
  <c r="K28" i="32"/>
  <c r="K30" i="32"/>
  <c r="K31" i="32"/>
  <c r="K32" i="32"/>
  <c r="K23" i="32"/>
  <c r="I23" i="32"/>
  <c r="L31" i="32" l="1"/>
  <c r="K33" i="32"/>
  <c r="K19" i="32" s="1"/>
  <c r="I31" i="32" l="1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3" i="19"/>
  <c r="F33" i="19"/>
  <c r="F22" i="19"/>
  <c r="H21" i="19"/>
  <c r="H22" i="19" s="1"/>
  <c r="H12" i="19"/>
  <c r="F12" i="19"/>
  <c r="H6" i="19"/>
  <c r="E50" i="18"/>
  <c r="F41" i="18"/>
  <c r="F51" i="18" s="1"/>
  <c r="F61" i="18" s="1"/>
  <c r="F26" i="18"/>
  <c r="F16" i="18"/>
  <c r="C35" i="8"/>
  <c r="B26" i="16" l="1"/>
  <c r="F28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8" i="19"/>
  <c r="E56" i="18" l="1"/>
  <c r="K11" i="32"/>
  <c r="E59" i="18" l="1"/>
  <c r="E61" i="18" s="1"/>
  <c r="H61" i="18" s="1"/>
  <c r="H76" i="18"/>
  <c r="K17" i="32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<sst xmlns="http://schemas.openxmlformats.org/spreadsheetml/2006/main" count="2201" uniqueCount="500">
  <si>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</si>
  <si>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</si>
  <si>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</si>
  <si>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</si>
  <si>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</si>
  <si>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</si>
  <si>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</si>
  <si>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</si>
  <si>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</si>
  <si>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</si>
  <si>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</si>
  <si>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</si>
  <si>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</si>
  <si>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</si>
  <si>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</si>
  <si>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</si>
  <si>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</si>
  <si>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</si>
  <si>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</si>
  <si>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</si>
  <si>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</si>
  <si>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</si>
  <si>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</si>
  <si>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</si>
  <si>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</si>
  <si>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</si>
  <si>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</si>
  <si>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</si>
  <si>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</si>
  <si>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</si>
  <si>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</si>
  <si>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</si>
  <si>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</si>
  <si>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</si>
  <si>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</si>
  <si>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</si>
  <si>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</si>
  <si>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</si>
  <si>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</si>
  <si>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</si>
  <si>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</si>
  <si>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</si>
  <si>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</si>
  <si>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</si>
  <si>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</si>
  <si>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</si>
  <si>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</si>
  <si>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</si>
  <si>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</si>
  <si>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</si>
  <si>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</si>
  <si>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</si>
  <si>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</si>
  <si>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</si>
  <si>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</si>
  <si>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</si>
  <si>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</si>
  <si>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</si>
  <si>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</si>
  <si>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</si>
  <si>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</si>
  <si>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</si>
  <si>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</si>
  <si>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</si>
  <si>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</si>
  <si>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</si>
  <si>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</si>
  <si>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</si>
  <si>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</si>
  <si>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</si>
  <si>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</si>
  <si>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</si>
  <si>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</si>
  <si>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</si>
  <si>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</si>
  <si>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</si>
  <si>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</si>
  <si>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</si>
  <si>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</si>
  <si>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</si>
  <si>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</si>
  <si>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</si>
  <si>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</si>
  <si>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</si>
  <si>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</si>
  <si>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</si>
  <si>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</si>
  <si>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</si>
  <si>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</si>
  <si>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</si>
  <si>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</si>
  <si>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</si>
  <si>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</si>
  <si>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</si>
  <si>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</si>
  <si>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</si>
  <si>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</si>
  <si>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</si>
  <si>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</si>
  <si>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</si>
  <si>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</si>
  <si>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</si>
  <si>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</si>
  <si>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</si>
  <si>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</si>
  <si>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</si>
  <si>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</si>
  <si>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</si>
  <si>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</si>
  <si>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</si>
  <si>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</si>
  <si>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</si>
  <si>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</si>
  <si>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</si>
  <si>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</si>
  <si>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</si>
  <si>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</si>
  <si>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</si>
  <si>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</si>
  <si>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</si>
  <si>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</si>
  <si>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</si>
  <si>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</si>
  <si>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</si>
  <si>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</si>
  <si>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</si>
  <si>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</si>
  <si>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</si>
  <si>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</si>
  <si>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</si>
  <si>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</si>
  <si>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</si>
  <si>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</si>
  <si>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</si>
  <si>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</si>
  <si>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</si>
  <si>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</si>
  <si>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</si>
  <si>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</si>
  <si>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</si>
  <si>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</si>
  <si>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</si>
  <si>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</si>
  <si>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</si>
  <si>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</si>
  <si>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</si>
  <si>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</si>
  <si>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</si>
  <si>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</si>
  <si>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</si>
  <si>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</si>
  <si>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</si>
  <si>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</si>
  <si>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</si>
  <si>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</si>
  <si>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</si>
  <si>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</si>
  <si>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</si>
  <si>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</si>
  <si>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</si>
  <si>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</si>
  <si>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</si>
  <si>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</si>
  <si>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</si>
  <si>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</si>
  <si>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</si>
  <si>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</si>
  <si>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</si>
  <si>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</si>
  <si>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</si>
  <si>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</si>
  <si>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</si>
  <si>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</si>
  <si>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</si>
  <si>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</si>
  <si>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</si>
  <si>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</si>
  <si>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</si>
  <si>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</si>
  <si>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</si>
  <si>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</si>
  <si>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</si>
  <si>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</si>
  <si>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</si>
  <si>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</si>
  <si>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</si>
  <si>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</si>
  <si>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</si>
  <si>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</si>
  <si>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</si>
  <si>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</si>
  <si>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</si>
  <si>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</si>
  <si>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</si>
  <si>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</si>
  <si>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</si>
  <si>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</si>
  <si>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</si>
  <si>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</si>
  <si>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</si>
  <si>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</si>
  <si>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</si>
  <si>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</si>
  <si>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</si>
  <si>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</si>
  <si>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</si>
  <si>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</si>
  <si>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</si>
  <si>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</si>
  <si>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</si>
  <si>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</si>
  <si>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</si>
  <si>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</si>
  <si>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</si>
  <si>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</si>
  <si>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</si>
  <si>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</si>
  <si>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</si>
  <si>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</si>
  <si>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</si>
  <si>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</si>
  <si>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</si>
  <si>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</si>
  <si>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</si>
  <si>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</si>
  <si>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</si>
  <si>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</si>
  <si>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</si>
  <si>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</si>
  <si>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</si>
  <si>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</si>
  <si>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</si>
  <si>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</si>
  <si>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</si>
  <si>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</si>
  <si>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</si>
  <si>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</si>
  <si>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</si>
  <si>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</si>
  <si>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</si>
  <si>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</si>
  <si>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</si>
  <si>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</si>
  <si>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</si>
  <si>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</si>
  <si>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</si>
  <si>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</si>
  <si>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</si>
  <si>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</si>
  <si>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</si>
  <si>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</si>
  <si>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</si>
  <si>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</si>
  <si>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</si>
  <si>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</si>
  <si>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</si>
  <si>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</si>
  <si>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</si>
  <si>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</si>
  <si>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</si>
  <si>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</si>
  <si>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</si>
  <si>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</si>
  <si>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</si>
  <si>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</si>
  <si>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</si>
  <si>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</si>
  <si>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</si>
  <si>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</si>
  <si>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</si>
  <si>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</si>
  <si>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</si>
  <si>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</si>
  <si>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</si>
  <si>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</si>
  <si>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</si>
  <si>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</si>
  <si>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</si>
  <si>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</si>
  <si>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</si>
  <si>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</si>
  <si>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</si>
  <si>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</si>
  <si>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</si>
  <si>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</si>
  <si>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</si>
  <si>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</si>
  <si>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</si>
  <si>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</si>
  <si>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</si>
  <si>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</si>
  <si>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</si>
  <si>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</si>
  <si>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</si>
  <si>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</si>
  <si>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</si>
  <si>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</si>
  <si>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</si>
  <si>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</si>
  <si>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</si>
  <si>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</si>
  <si>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</si>
  <si>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</si>
  <si>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</si>
  <si>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</si>
  <si>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</si>
  <si>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</si>
  <si>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</si>
  <si>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</si>
  <si>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</si>
  <si>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</si>
  <si>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</si>
  <si>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</si>
  <si>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</si>
  <si>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</si>
  <si>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</si>
  <si>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</si>
  <si>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</si>
  <si>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</si>
  <si>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</si>
  <si>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</si>
  <si>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</si>
  <si>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</si>
  <si>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</si>
  <si>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</si>
  <si>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</si>
  <si>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</si>
  <si>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</si>
  <si>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</si>
  <si>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</si>
  <si>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</si>
  <si>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</si>
  <si>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</si>
  <si>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</si>
  <si>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</si>
  <si>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</si>
  <si>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</si>
  <si>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</si>
  <si>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</si>
  <si>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</si>
  <si>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</si>
  <si>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</si>
  <si>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</si>
  <si>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</si>
  <si>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</si>
  <si>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</si>
  <si>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</si>
  <si>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</si>
  <si>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</si>
  <si>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</si>
  <si>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</si>
  <si>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</si>
  <si>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</si>
  <si>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</si>
  <si>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</si>
  <si>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</si>
  <si>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</si>
  <si>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</si>
  <si>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</si>
  <si>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</si>
  <si>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</si>
  <si>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</si>
  <si>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</si>
  <si>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</si>
  <si>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</si>
  <si>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</si>
  <si>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</si>
  <si>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</si>
  <si>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</si>
  <si>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</si>
  <si>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</si>
  <si>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</si>
  <si>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</si>
  <si>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</si>
  <si>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</si>
  <si>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</si>
  <si>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</si>
  <si>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</si>
  <si>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</si>
  <si>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</si>
  <si>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</si>
  <si>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</si>
  <si>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</si>
  <si>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</si>
  <si>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</si>
  <si>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</si>
  <si>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</si>
  <si>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</si>
  <si>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</si>
  <si>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</si>
  <si>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</si>
  <si>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</si>
  <si>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</si>
  <si>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</si>
  <si>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</si>
  <si>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</si>
  <si>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</si>
  <si>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</si>
  <si>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</si>
  <si>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</si>
  <si>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</si>
  <si>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</si>
  <si>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</si>
  <si>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</si>
  <si>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</si>
  <si>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</si>
  <si>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</si>
  <si>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</si>
  <si>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</si>
  <si>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</si>
  <si>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</si>
  <si>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</si>
  <si>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</si>
  <si>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</si>
  <si>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</si>
  <si>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</si>
  <si>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</si>
  <si>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</si>
  <si>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</si>
  <si>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</si>
  <si>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</si>
  <si>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</si>
  <si>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</si>
  <si>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</si>
  <si>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</si>
  <si>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</si>
  <si>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</si>
  <si>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</si>
  <si>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</si>
  <si>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</si>
  <si>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</si>
  <si>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</si>
  <si>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</si>
  <si>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</si>
  <si>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</si>
  <si>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</si>
  <si>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</si>
  <si>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</si>
  <si>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</si>
  <si>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</si>
  <si>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</si>
  <si>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</si>
  <si>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</si>
  <si>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</si>
  <si>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</si>
  <si>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</si>
  <si>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</si>
  <si>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</si>
  <si>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</si>
  <si>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</si>
  <si>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</si>
  <si>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</si>
  <si>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</si>
  <si>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</si>
  <si>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</si>
  <si>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</si>
  <si>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</si>
  <si>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</si>
  <si>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</si>
  <si>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</si>
  <si>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</si>
  <si>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</si>
  <si>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</si>
  <si>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</si>
  <si>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</si>
  <si>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</si>
  <si>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</si>
  <si>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</si>
  <si>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</si>
  <si>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</si>
  <si>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</si>
  <si>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</si>
  <si>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de Noviembre  2024</t>
  </si>
  <si>
    <t>51010200010007</t>
  </si>
  <si>
    <t>Del ejercicio terminado de Diciembre  2024</t>
  </si>
  <si>
    <t>Del Ejercicio terminado Diciembre     2024</t>
  </si>
  <si>
    <t>Del Ejercicio terminado Diciembre   2024</t>
  </si>
  <si>
    <t>Del Ejercicio terminado  Diciembre 2024</t>
  </si>
  <si>
    <t>Del ejercicio terminado de ENERO  2025</t>
  </si>
  <si>
    <t>Del ejercicio terminado de Febrero   2025</t>
  </si>
  <si>
    <t>Del ejercicio terminado de Marzo   2025</t>
  </si>
  <si>
    <t>Del ejercicio terminado de Abril  2025</t>
  </si>
  <si>
    <t>5101010998</t>
  </si>
  <si>
    <t>Del ejercicio terminado de Mayo  2025</t>
  </si>
  <si>
    <t>Del ejercicio terminado de Junio  2025</t>
  </si>
  <si>
    <t>Del ejercicio terminado de Julio  2025</t>
  </si>
  <si>
    <t>-</t>
  </si>
  <si>
    <t>Del ejercicio terminado de Agosto 2025</t>
  </si>
  <si>
    <t>Del ejercicio terminado de Agosto   2025</t>
  </si>
  <si>
    <t>Del ejercicio terminado Agosto   2025</t>
  </si>
  <si>
    <t>Del ejercicio terminado Agosto  2025</t>
  </si>
  <si>
    <t>Del ejercicio terminado de Agosto  2025</t>
  </si>
  <si>
    <t>Del Ejercicio terminado Agosto 2025</t>
  </si>
  <si>
    <t>Del Ejercicio terminado Agosto  2025</t>
  </si>
  <si>
    <t>Del Ejercicio terminado  Agosto 2025</t>
  </si>
  <si>
    <t>Del Ejercicio terminado Agosto   2025</t>
  </si>
  <si>
    <t>Del Ejercicio terminado  Agosto   2025</t>
  </si>
  <si>
    <t xml:space="preserve">Equipos de Computos  </t>
  </si>
  <si>
    <t xml:space="preserve">Equipos Médicos, Sanitarios y Muebles Oficinas </t>
  </si>
  <si>
    <t xml:space="preserve">Equipo de Transporte y 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</si>
</sst>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102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  <font>
      <sz val="9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51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43" fontId="46" fillId="24" borderId="0" xfId="2" applyFont="1" applyFill="1" applyBorder="1"/>
    <xf numFmtId="0" fontId="83" fillId="0" borderId="17" xfId="0" applyNumberFormat="1" applyFont="1" applyFill="1" applyBorder="1" applyAlignment="1">
      <alignment vertical="top" wrapText="1" readingOrder="1"/>
    </xf>
    <xf numFmtId="43" fontId="46" fillId="18" borderId="0" xfId="2" applyFont="1" applyFill="1" applyBorder="1"/>
    <xf numFmtId="43" fontId="82" fillId="4" borderId="17" xfId="2" applyFont="1" applyFill="1" applyBorder="1" applyAlignment="1">
      <alignment horizontal="center"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vertical="top" wrapText="1" readingOrder="1"/>
    </xf>
    <xf numFmtId="0" fontId="82" fillId="4" borderId="17" xfId="14" applyNumberFormat="1" applyFont="1" applyFill="1" applyBorder="1" applyAlignment="1">
      <alignment horizontal="center" vertical="top" wrapText="1" readingOrder="1"/>
    </xf>
    <xf numFmtId="43" fontId="82" fillId="4" borderId="17" xfId="2" applyFont="1" applyFill="1" applyBorder="1" applyAlignment="1">
      <alignment vertical="top" wrapText="1" readingOrder="1"/>
    </xf>
    <xf numFmtId="43" fontId="81" fillId="16" borderId="0" xfId="14" applyNumberFormat="1" applyFont="1" applyFill="1" applyBorder="1"/>
    <xf numFmtId="41" fontId="11" fillId="0" borderId="0" xfId="0" applyNumberFormat="1" applyFont="1" applyFill="1" applyBorder="1" applyAlignment="1"/>
    <xf numFmtId="41" fontId="11" fillId="0" borderId="0" xfId="0" applyNumberFormat="1" applyFont="1" applyFill="1" applyAlignment="1"/>
    <xf numFmtId="0" fontId="83" fillId="0" borderId="18" xfId="14" applyNumberFormat="1" applyFont="1" applyFill="1" applyBorder="1" applyAlignment="1">
      <alignment vertical="top" wrapText="1" readingOrder="1"/>
    </xf>
    <xf numFmtId="0" fontId="84" fillId="5" borderId="18" xfId="14" applyNumberFormat="1" applyFont="1" applyFill="1" applyBorder="1" applyAlignment="1">
      <alignment vertical="top" wrapText="1" readingOrder="1"/>
    </xf>
    <xf numFmtId="0" fontId="82" fillId="4" borderId="18" xfId="14" applyNumberFormat="1" applyFont="1" applyFill="1" applyBorder="1" applyAlignment="1">
      <alignment horizontal="center" vertical="top" wrapText="1" readingOrder="1"/>
    </xf>
    <xf numFmtId="0" fontId="45" fillId="0" borderId="17" xfId="14" applyNumberFormat="1" applyFont="1" applyFill="1" applyBorder="1" applyAlignment="1">
      <alignment vertical="top" wrapText="1" readingOrder="1"/>
    </xf>
    <xf numFmtId="0" fontId="85" fillId="0" borderId="0" xfId="14" applyFont="1" applyFill="1" applyBorder="1"/>
    <xf numFmtId="0" fontId="86" fillId="4" borderId="17" xfId="14" applyNumberFormat="1" applyFont="1" applyFill="1" applyBorder="1" applyAlignment="1">
      <alignment vertical="top" wrapText="1" readingOrder="1"/>
    </xf>
    <xf numFmtId="0" fontId="87" fillId="0" borderId="17" xfId="14" applyNumberFormat="1" applyFont="1" applyFill="1" applyBorder="1" applyAlignment="1">
      <alignment vertical="top" wrapText="1" readingOrder="1"/>
    </xf>
    <xf numFmtId="0" fontId="88" fillId="5" borderId="17" xfId="14" applyNumberFormat="1" applyFont="1" applyFill="1" applyBorder="1" applyAlignment="1">
      <alignment vertical="top" wrapText="1" readingOrder="1"/>
    </xf>
    <xf numFmtId="0" fontId="85" fillId="0" borderId="0" xfId="14" applyFont="1" applyFill="1" applyBorder="1" applyAlignment="1"/>
    <xf numFmtId="43" fontId="85" fillId="0" borderId="0" xfId="2" applyFont="1" applyFill="1" applyBorder="1"/>
    <xf numFmtId="43" fontId="86" fillId="4" borderId="17" xfId="2" applyFont="1" applyFill="1" applyBorder="1" applyAlignment="1">
      <alignment horizontal="center" vertical="top" wrapText="1" readingOrder="1"/>
    </xf>
    <xf numFmtId="43" fontId="87" fillId="0" borderId="17" xfId="2" applyFont="1" applyFill="1" applyBorder="1" applyAlignment="1">
      <alignment vertical="top" wrapText="1" readingOrder="1"/>
    </xf>
    <xf numFmtId="43" fontId="87" fillId="0" borderId="17" xfId="2" applyFont="1" applyFill="1" applyBorder="1" applyAlignment="1">
      <alignment horizontal="right" vertical="top" wrapText="1" readingOrder="1"/>
    </xf>
    <xf numFmtId="43" fontId="85" fillId="0" borderId="0" xfId="14" applyNumberFormat="1" applyFont="1" applyFill="1" applyBorder="1"/>
    <xf numFmtId="43" fontId="88" fillId="5" borderId="23" xfId="2" applyFont="1" applyFill="1" applyBorder="1" applyAlignment="1">
      <alignment horizontal="right" vertical="top" wrapText="1" readingOrder="1"/>
    </xf>
    <xf numFmtId="43" fontId="85" fillId="0" borderId="12" xfId="14" applyNumberFormat="1" applyFont="1" applyFill="1" applyBorder="1"/>
    <xf numFmtId="0" fontId="90" fillId="0" borderId="0" xfId="14" applyFont="1" applyFill="1" applyBorder="1"/>
    <xf numFmtId="0" fontId="90" fillId="0" borderId="0" xfId="14" applyFont="1" applyFill="1" applyBorder="1" applyAlignment="1"/>
    <xf numFmtId="0" fontId="91" fillId="4" borderId="17" xfId="14" applyNumberFormat="1" applyFont="1" applyFill="1" applyBorder="1" applyAlignment="1">
      <alignment vertical="top" wrapText="1" readingOrder="1"/>
    </xf>
    <xf numFmtId="0" fontId="89" fillId="0" borderId="17" xfId="14" applyNumberFormat="1" applyFont="1" applyFill="1" applyBorder="1" applyAlignment="1">
      <alignment vertical="top" wrapText="1" readingOrder="1"/>
    </xf>
    <xf numFmtId="0" fontId="92" fillId="5" borderId="17" xfId="14" applyNumberFormat="1" applyFont="1" applyFill="1" applyBorder="1" applyAlignment="1">
      <alignment vertical="top" wrapText="1" readingOrder="1"/>
    </xf>
    <xf numFmtId="43" fontId="90" fillId="0" borderId="0" xfId="2" applyFont="1" applyFill="1" applyBorder="1"/>
    <xf numFmtId="43" fontId="89" fillId="0" borderId="17" xfId="2" applyFont="1" applyFill="1" applyBorder="1" applyAlignment="1">
      <alignment horizontal="right" vertical="top" wrapText="1" readingOrder="1"/>
    </xf>
    <xf numFmtId="43" fontId="89" fillId="0" borderId="17" xfId="2" applyFont="1" applyFill="1" applyBorder="1" applyAlignment="1">
      <alignment vertical="top" wrapText="1" readingOrder="1"/>
    </xf>
    <xf numFmtId="43" fontId="92" fillId="5" borderId="17" xfId="2" applyFont="1" applyFill="1" applyBorder="1" applyAlignment="1">
      <alignment vertical="top" wrapText="1" readingOrder="1"/>
    </xf>
    <xf numFmtId="43" fontId="90" fillId="0" borderId="0" xfId="14" applyNumberFormat="1" applyFont="1" applyFill="1" applyBorder="1"/>
    <xf numFmtId="43" fontId="91" fillId="4" borderId="17" xfId="2" applyFont="1" applyFill="1" applyBorder="1" applyAlignment="1">
      <alignment vertical="top" wrapText="1" readingOrder="1"/>
    </xf>
    <xf numFmtId="43" fontId="91" fillId="4" borderId="17" xfId="2" applyFont="1" applyFill="1" applyBorder="1" applyAlignment="1">
      <alignment horizontal="center" vertical="top" wrapText="1" readingOrder="1"/>
    </xf>
    <xf numFmtId="43" fontId="90" fillId="6" borderId="0" xfId="14" applyNumberFormat="1" applyFont="1" applyFill="1" applyBorder="1"/>
    <xf numFmtId="43" fontId="90" fillId="11" borderId="0" xfId="14" applyNumberFormat="1" applyFont="1" applyFill="1" applyBorder="1"/>
    <xf numFmtId="43" fontId="90" fillId="17" borderId="0" xfId="14" applyNumberFormat="1" applyFont="1" applyFill="1" applyBorder="1"/>
    <xf numFmtId="43" fontId="58" fillId="0" borderId="0" xfId="2" applyFont="1" applyFill="1" applyBorder="1"/>
    <xf numFmtId="0" fontId="93" fillId="0" borderId="0" xfId="14" applyFont="1" applyFill="1" applyBorder="1"/>
    <xf numFmtId="0" fontId="93" fillId="0" borderId="0" xfId="14" applyFont="1" applyFill="1" applyBorder="1" applyAlignment="1"/>
    <xf numFmtId="0" fontId="94" fillId="4" borderId="17" xfId="14" applyNumberFormat="1" applyFont="1" applyFill="1" applyBorder="1" applyAlignment="1">
      <alignment vertical="top" wrapText="1" readingOrder="1"/>
    </xf>
    <xf numFmtId="0" fontId="95" fillId="0" borderId="17" xfId="14" applyNumberFormat="1" applyFont="1" applyFill="1" applyBorder="1" applyAlignment="1">
      <alignment vertical="top" wrapText="1" readingOrder="1"/>
    </xf>
    <xf numFmtId="0" fontId="96" fillId="5" borderId="17" xfId="14" applyNumberFormat="1" applyFont="1" applyFill="1" applyBorder="1" applyAlignment="1">
      <alignment vertical="top" wrapText="1" readingOrder="1"/>
    </xf>
    <xf numFmtId="43" fontId="93" fillId="0" borderId="0" xfId="2" applyFont="1" applyFill="1" applyBorder="1"/>
    <xf numFmtId="43" fontId="94" fillId="4" borderId="17" xfId="2" applyFont="1" applyFill="1" applyBorder="1" applyAlignment="1">
      <alignment vertical="top" wrapText="1" readingOrder="1"/>
    </xf>
    <xf numFmtId="43" fontId="94" fillId="4" borderId="17" xfId="2" applyFont="1" applyFill="1" applyBorder="1" applyAlignment="1">
      <alignment horizontal="center" vertical="top" wrapText="1" readingOrder="1"/>
    </xf>
    <xf numFmtId="43" fontId="95" fillId="0" borderId="17" xfId="2" applyFont="1" applyFill="1" applyBorder="1" applyAlignment="1">
      <alignment vertical="top" wrapText="1" readingOrder="1"/>
    </xf>
    <xf numFmtId="43" fontId="95" fillId="0" borderId="17" xfId="2" applyFont="1" applyFill="1" applyBorder="1" applyAlignment="1">
      <alignment horizontal="right" vertical="top" wrapText="1" readingOrder="1"/>
    </xf>
    <xf numFmtId="43" fontId="96" fillId="5" borderId="17" xfId="2" applyFont="1" applyFill="1" applyBorder="1" applyAlignment="1">
      <alignment vertical="top" wrapText="1" readingOrder="1"/>
    </xf>
    <xf numFmtId="4" fontId="35" fillId="0" borderId="0" xfId="0" applyNumberFormat="1" applyFont="1" applyFill="1" applyBorder="1" applyAlignment="1"/>
    <xf numFmtId="43" fontId="93" fillId="0" borderId="0" xfId="14" applyNumberFormat="1" applyFont="1" applyFill="1" applyBorder="1"/>
    <xf numFmtId="43" fontId="93" fillId="6" borderId="0" xfId="2" applyFont="1" applyFill="1" applyBorder="1"/>
    <xf numFmtId="43" fontId="93" fillId="17" borderId="0" xfId="2" applyFont="1" applyFill="1" applyBorder="1"/>
    <xf numFmtId="43" fontId="93" fillId="7" borderId="0" xfId="2" applyFont="1" applyFill="1" applyBorder="1"/>
    <xf numFmtId="41" fontId="11" fillId="2" borderId="1" xfId="0" applyNumberFormat="1" applyFont="1" applyFill="1" applyBorder="1" applyAlignment="1">
      <alignment horizontal="right"/>
    </xf>
    <xf numFmtId="43" fontId="93" fillId="6" borderId="0" xfId="14" applyNumberFormat="1" applyFont="1" applyFill="1" applyBorder="1"/>
    <xf numFmtId="43" fontId="93" fillId="17" borderId="0" xfId="14" applyNumberFormat="1" applyFont="1" applyFill="1" applyBorder="1"/>
    <xf numFmtId="43" fontId="93" fillId="11" borderId="0" xfId="14" applyNumberFormat="1" applyFont="1" applyFill="1" applyBorder="1"/>
    <xf numFmtId="0" fontId="97" fillId="0" borderId="0" xfId="14" applyFont="1" applyFill="1" applyBorder="1"/>
    <xf numFmtId="0" fontId="98" fillId="4" borderId="17" xfId="14" applyNumberFormat="1" applyFont="1" applyFill="1" applyBorder="1" applyAlignment="1">
      <alignment horizontal="center" vertical="top" wrapText="1" readingOrder="1"/>
    </xf>
    <xf numFmtId="0" fontId="97" fillId="0" borderId="0" xfId="14" applyFont="1" applyFill="1" applyBorder="1" applyAlignment="1"/>
    <xf numFmtId="0" fontId="98" fillId="4" borderId="17" xfId="14" applyNumberFormat="1" applyFont="1" applyFill="1" applyBorder="1" applyAlignment="1">
      <alignment vertical="top" wrapText="1" readingOrder="1"/>
    </xf>
    <xf numFmtId="0" fontId="99" fillId="0" borderId="17" xfId="14" applyNumberFormat="1" applyFont="1" applyFill="1" applyBorder="1" applyAlignment="1">
      <alignment vertical="top" wrapText="1" readingOrder="1"/>
    </xf>
    <xf numFmtId="0" fontId="100" fillId="5" borderId="17" xfId="14" applyNumberFormat="1" applyFont="1" applyFill="1" applyBorder="1" applyAlignment="1">
      <alignment vertical="top" wrapText="1" readingOrder="1"/>
    </xf>
    <xf numFmtId="43" fontId="99" fillId="0" borderId="17" xfId="2" applyFont="1" applyFill="1" applyBorder="1" applyAlignment="1">
      <alignment vertical="top" wrapText="1" readingOrder="1"/>
    </xf>
    <xf numFmtId="43" fontId="99" fillId="0" borderId="17" xfId="2" applyFont="1" applyFill="1" applyBorder="1" applyAlignment="1">
      <alignment horizontal="right" vertical="top" wrapText="1" readingOrder="1"/>
    </xf>
    <xf numFmtId="43" fontId="100" fillId="5" borderId="17" xfId="2" applyFont="1" applyFill="1" applyBorder="1" applyAlignment="1">
      <alignment vertical="top" wrapText="1" readingOrder="1"/>
    </xf>
    <xf numFmtId="43" fontId="97" fillId="0" borderId="0" xfId="2" applyFont="1" applyFill="1" applyBorder="1"/>
    <xf numFmtId="43" fontId="97" fillId="0" borderId="0" xfId="14" applyNumberFormat="1" applyFont="1" applyFill="1" applyBorder="1"/>
    <xf numFmtId="43" fontId="97" fillId="6" borderId="0" xfId="14" applyNumberFormat="1" applyFont="1" applyFill="1" applyBorder="1"/>
    <xf numFmtId="43" fontId="97" fillId="17" borderId="0" xfId="14" applyNumberFormat="1" applyFont="1" applyFill="1" applyBorder="1"/>
    <xf numFmtId="43" fontId="97" fillId="7" borderId="0" xfId="14" applyNumberFormat="1" applyFont="1" applyFill="1" applyBorder="1"/>
    <xf numFmtId="43" fontId="97" fillId="19" borderId="0" xfId="14" applyNumberFormat="1" applyFont="1" applyFill="1" applyBorder="1"/>
    <xf numFmtId="43" fontId="97" fillId="16" borderId="0" xfId="14" applyNumberFormat="1" applyFont="1" applyFill="1" applyBorder="1"/>
    <xf numFmtId="43" fontId="101" fillId="0" borderId="1" xfId="2" applyFont="1" applyBorder="1" applyAlignment="1">
      <alignment horizontal="right" vertical="center"/>
    </xf>
    <xf numFmtId="43" fontId="98" fillId="4" borderId="17" xfId="2" applyFont="1" applyFill="1" applyBorder="1" applyAlignment="1">
      <alignment horizontal="center" vertical="top" wrapText="1" readingOrder="1"/>
    </xf>
    <xf numFmtId="43" fontId="100" fillId="5" borderId="17" xfId="2" applyFont="1" applyFill="1" applyBorder="1" applyAlignment="1">
      <alignment horizontal="right" vertical="top" wrapText="1" readingOrder="1"/>
    </xf>
    <xf numFmtId="43" fontId="97" fillId="21" borderId="0" xfId="14" applyNumberFormat="1" applyFont="1" applyFill="1" applyBorder="1"/>
    <xf numFmtId="0" fontId="99" fillId="0" borderId="17" xfId="0" applyNumberFormat="1" applyFont="1" applyFill="1" applyBorder="1" applyAlignment="1">
      <alignment vertical="top" wrapText="1" readingOrder="1"/>
    </xf>
    <xf numFmtId="43" fontId="97" fillId="0" borderId="0" xfId="2" applyFont="1" applyFill="1" applyBorder="1" applyAlignment="1"/>
    <xf numFmtId="43" fontId="98" fillId="4" borderId="17" xfId="2" applyFont="1" applyFill="1" applyBorder="1" applyAlignment="1">
      <alignment vertical="top" wrapText="1" readingOrder="1"/>
    </xf>
    <xf numFmtId="43" fontId="97" fillId="6" borderId="0" xfId="2" applyFont="1" applyFill="1" applyBorder="1"/>
    <xf numFmtId="43" fontId="97" fillId="17" borderId="0" xfId="2" applyFont="1" applyFill="1" applyBorder="1"/>
    <xf numFmtId="43" fontId="97" fillId="8" borderId="0" xfId="2" applyFont="1" applyFill="1" applyBorder="1"/>
    <xf numFmtId="43" fontId="97" fillId="20" borderId="0" xfId="2" applyFont="1" applyFill="1" applyBorder="1"/>
    <xf numFmtId="43" fontId="97" fillId="16" borderId="0" xfId="2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952500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38125"/>
          <a:ext cx="2114550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66676</xdr:rowOff>
    </xdr:from>
    <xdr:to>
      <xdr:col>2</xdr:col>
      <xdr:colOff>704850</xdr:colOff>
      <xdr:row>3</xdr:row>
      <xdr:rowOff>190501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1"/>
          <a:ext cx="2486025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0</xdr:rowOff>
    </xdr:from>
    <xdr:to>
      <xdr:col>2</xdr:col>
      <xdr:colOff>714374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199" y="257175"/>
          <a:ext cx="2124075" cy="952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38100</xdr:rowOff>
    </xdr:from>
    <xdr:to>
      <xdr:col>3</xdr:col>
      <xdr:colOff>628650</xdr:colOff>
      <xdr:row>2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152400</xdr:rowOff>
    </xdr:from>
    <xdr:to>
      <xdr:col>2</xdr:col>
      <xdr:colOff>219075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152400"/>
          <a:ext cx="1809751" cy="8953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66675</xdr:rowOff>
    </xdr:from>
    <xdr:to>
      <xdr:col>2</xdr:col>
      <xdr:colOff>19050</xdr:colOff>
      <xdr:row>4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42900"/>
          <a:ext cx="20955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238125</xdr:rowOff>
    </xdr:from>
    <xdr:to>
      <xdr:col>2</xdr:col>
      <xdr:colOff>323850</xdr:colOff>
      <xdr:row>4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238125"/>
          <a:ext cx="2038350" cy="1000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</xdr:row>
      <xdr:rowOff>57151</xdr:rowOff>
    </xdr:from>
    <xdr:to>
      <xdr:col>2</xdr:col>
      <xdr:colOff>523875</xdr:colOff>
      <xdr:row>4</xdr:row>
      <xdr:rowOff>161926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180976"/>
          <a:ext cx="2333624" cy="876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28575</xdr:rowOff>
    </xdr:from>
    <xdr:to>
      <xdr:col>2</xdr:col>
      <xdr:colOff>742950</xdr:colOff>
      <xdr:row>3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52400"/>
          <a:ext cx="2238375" cy="771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2</xdr:col>
      <xdr:colOff>295276</xdr:colOff>
      <xdr:row>4</xdr:row>
      <xdr:rowOff>95251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1"/>
          <a:ext cx="2152650" cy="914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09550"/>
          <a:ext cx="2152650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G20" sqref="G20"/>
    </sheetView>
  </sheetViews>
  <sheetFormatPr baseColWidth="10" defaultRowHeight="15"/>
  <cols>
    <col min="1" max="1" width="3.5703125" style="465" customWidth="1"/>
    <col min="2" max="2" width="17.42578125" style="465" customWidth="1"/>
    <col min="3" max="3" width="48.85546875" style="465" customWidth="1"/>
    <col min="4" max="4" width="14.140625" style="474" bestFit="1" customWidth="1"/>
    <col min="5" max="5" width="16" style="474" customWidth="1"/>
    <col min="6" max="6" width="14.28515625" style="474" bestFit="1" customWidth="1"/>
    <col min="7" max="7" width="14.5703125" style="474" customWidth="1"/>
    <col min="8" max="8" width="14.85546875" style="465" bestFit="1" customWidth="1"/>
    <col min="9" max="16384" width="11.42578125" style="465"/>
  </cols>
  <sheetData>
    <row r="1" spans="1:8" ht="18" customHeight="1"/>
    <row r="2" spans="1:8" ht="17.25" customHeight="1">
      <c r="C2" s="467"/>
      <c r="D2" s="486"/>
    </row>
    <row r="3" spans="1:8" ht="19.5" customHeight="1">
      <c r="A3" s="493" t="s">
        <v>1</v>
      </c>
      <c r="B3" s="493"/>
      <c r="C3" s="493"/>
      <c r="D3" s="493"/>
      <c r="E3" s="493"/>
      <c r="F3" s="493"/>
      <c r="G3" s="493"/>
    </row>
    <row r="4" spans="1:8" ht="15.75" customHeight="1">
      <c r="A4" s="493" t="s">
        <v>487</v>
      </c>
      <c r="B4" s="493"/>
      <c r="C4" s="493"/>
      <c r="D4" s="493"/>
      <c r="E4" s="493"/>
      <c r="F4" s="493"/>
      <c r="G4" s="493"/>
    </row>
    <row r="5" spans="1:8" ht="18" customHeight="1">
      <c r="A5" s="493" t="s">
        <v>2</v>
      </c>
      <c r="B5" s="493"/>
      <c r="C5" s="493"/>
      <c r="D5" s="493"/>
      <c r="E5" s="493"/>
      <c r="F5" s="493"/>
      <c r="G5" s="493"/>
    </row>
    <row r="6" spans="1:8" ht="16.5" customHeight="1"/>
    <row r="7" spans="1:8" ht="15" customHeight="1">
      <c r="B7" s="468" t="s">
        <v>4</v>
      </c>
      <c r="C7" s="468" t="s">
        <v>5</v>
      </c>
      <c r="D7" s="403" t="s">
        <v>3</v>
      </c>
      <c r="E7" s="487" t="s">
        <v>6</v>
      </c>
      <c r="F7" s="482" t="s">
        <v>7</v>
      </c>
      <c r="G7" s="403" t="s">
        <v>8</v>
      </c>
    </row>
    <row r="8" spans="1:8" ht="15" customHeight="1">
      <c r="B8" s="469" t="s">
        <v>11</v>
      </c>
      <c r="C8" s="469" t="s">
        <v>12</v>
      </c>
      <c r="D8" s="471">
        <v>3050.9300000001676</v>
      </c>
      <c r="E8" s="471">
        <v>1969772.38</v>
      </c>
      <c r="F8" s="472">
        <v>1967685.42</v>
      </c>
      <c r="G8" s="177">
        <f>D8+E8-F8</f>
        <v>5137.8900000001304</v>
      </c>
    </row>
    <row r="9" spans="1:8" ht="15" customHeight="1">
      <c r="B9" s="469" t="s">
        <v>14</v>
      </c>
      <c r="C9" s="469" t="s">
        <v>15</v>
      </c>
      <c r="G9" s="177">
        <f t="shared" ref="G9:G14" si="0">D9+E9-F9</f>
        <v>0</v>
      </c>
    </row>
    <row r="10" spans="1:8" ht="15" customHeight="1">
      <c r="B10" s="469" t="s">
        <v>9</v>
      </c>
      <c r="C10" s="469" t="s">
        <v>10</v>
      </c>
      <c r="D10" s="474">
        <v>15266131.559999997</v>
      </c>
      <c r="E10" s="471">
        <v>11149309.699999999</v>
      </c>
      <c r="F10" s="472">
        <v>7241455.1600000001</v>
      </c>
      <c r="G10" s="177">
        <f t="shared" si="0"/>
        <v>19173986.099999998</v>
      </c>
      <c r="H10" s="475">
        <f>SUM(G8:G10)</f>
        <v>19179123.989999998</v>
      </c>
    </row>
    <row r="11" spans="1:8" ht="15" customHeight="1">
      <c r="B11" s="174" t="s">
        <v>16</v>
      </c>
      <c r="C11" s="350" t="s">
        <v>17</v>
      </c>
      <c r="D11" s="471"/>
      <c r="E11" s="474">
        <v>10937551.439999999</v>
      </c>
      <c r="F11" s="472"/>
      <c r="G11" s="177">
        <f t="shared" si="0"/>
        <v>10937551.439999999</v>
      </c>
    </row>
    <row r="12" spans="1:8" ht="15" customHeight="1">
      <c r="B12" s="240" t="s">
        <v>18</v>
      </c>
      <c r="C12" s="351" t="s">
        <v>19</v>
      </c>
      <c r="D12" s="471"/>
      <c r="E12" s="471"/>
      <c r="F12" s="472"/>
      <c r="G12" s="177">
        <f t="shared" si="0"/>
        <v>0</v>
      </c>
    </row>
    <row r="13" spans="1:8" ht="15" customHeight="1">
      <c r="B13" s="416" t="s">
        <v>20</v>
      </c>
      <c r="C13" s="352" t="s">
        <v>499</v>
      </c>
      <c r="D13" s="471">
        <v>1672241.7000000002</v>
      </c>
      <c r="E13" s="471"/>
      <c r="F13" s="472"/>
      <c r="G13" s="177">
        <f t="shared" si="0"/>
        <v>1672241.7000000002</v>
      </c>
    </row>
    <row r="14" spans="1:8" ht="15" customHeight="1">
      <c r="B14" s="419" t="s">
        <v>24</v>
      </c>
      <c r="C14" s="416" t="s">
        <v>498</v>
      </c>
      <c r="D14" s="471">
        <v>15284357.95999999</v>
      </c>
      <c r="E14" s="471"/>
      <c r="F14" s="472"/>
      <c r="G14" s="177">
        <f t="shared" si="0"/>
        <v>15284357.95999999</v>
      </c>
      <c r="H14" s="475">
        <f>SUM(G13:G14)</f>
        <v>16956599.659999989</v>
      </c>
    </row>
    <row r="15" spans="1:8" ht="15" customHeight="1">
      <c r="B15" s="469" t="s">
        <v>423</v>
      </c>
      <c r="C15" s="469" t="s">
        <v>424</v>
      </c>
      <c r="D15" s="471"/>
      <c r="E15" s="471">
        <v>130826.04</v>
      </c>
      <c r="F15" s="472">
        <v>130826.04</v>
      </c>
      <c r="G15" s="444">
        <f t="shared" ref="G15:G20" si="1">-(F15+D15-E15)</f>
        <v>0</v>
      </c>
    </row>
    <row r="16" spans="1:8" ht="15" customHeight="1">
      <c r="B16" s="469" t="s">
        <v>28</v>
      </c>
      <c r="C16" s="469" t="s">
        <v>29</v>
      </c>
      <c r="D16" s="471">
        <v>3562854.97</v>
      </c>
      <c r="E16" s="471">
        <v>6854093.5999999996</v>
      </c>
      <c r="F16" s="472">
        <v>4103892.45</v>
      </c>
      <c r="G16" s="444">
        <f t="shared" si="1"/>
        <v>-812653.8200000003</v>
      </c>
    </row>
    <row r="17" spans="2:8" ht="15" customHeight="1">
      <c r="B17" s="485" t="s">
        <v>406</v>
      </c>
      <c r="C17" s="485" t="s">
        <v>407</v>
      </c>
      <c r="D17" s="471">
        <v>6359259.7800000003</v>
      </c>
      <c r="E17" s="472"/>
      <c r="F17" s="472">
        <v>763280.88</v>
      </c>
      <c r="G17" s="444">
        <f t="shared" si="1"/>
        <v>-7122540.6600000001</v>
      </c>
    </row>
    <row r="18" spans="2:8" ht="15" customHeight="1">
      <c r="B18" s="485" t="s">
        <v>408</v>
      </c>
      <c r="C18" s="485" t="s">
        <v>409</v>
      </c>
      <c r="D18" s="471">
        <v>2447114.54</v>
      </c>
      <c r="E18" s="472"/>
      <c r="F18" s="472">
        <v>125594.89</v>
      </c>
      <c r="G18" s="444">
        <f t="shared" si="1"/>
        <v>-2572709.4300000002</v>
      </c>
    </row>
    <row r="19" spans="2:8" ht="15" customHeight="1">
      <c r="B19" s="469" t="s">
        <v>26</v>
      </c>
      <c r="C19" s="469" t="s">
        <v>27</v>
      </c>
      <c r="D19" s="471">
        <v>325518.77</v>
      </c>
      <c r="E19" s="471">
        <v>227032.38</v>
      </c>
      <c r="F19" s="472">
        <v>310073.59999999998</v>
      </c>
      <c r="G19" s="444">
        <f t="shared" si="1"/>
        <v>-408559.99</v>
      </c>
    </row>
    <row r="20" spans="2:8" ht="15" customHeight="1">
      <c r="B20" s="469" t="s">
        <v>61</v>
      </c>
      <c r="C20" s="469" t="s">
        <v>62</v>
      </c>
      <c r="D20" s="471">
        <v>-2343447.410000016</v>
      </c>
      <c r="E20" s="471"/>
      <c r="F20" s="472">
        <v>10937551.440000001</v>
      </c>
      <c r="G20" s="444">
        <f t="shared" si="1"/>
        <v>-8594104.0299999863</v>
      </c>
    </row>
    <row r="21" spans="2:8" ht="15" customHeight="1">
      <c r="B21" s="172" t="s">
        <v>63</v>
      </c>
      <c r="C21" s="233" t="s">
        <v>64</v>
      </c>
      <c r="D21" s="471">
        <v>21874481.5</v>
      </c>
      <c r="E21" s="471"/>
      <c r="F21" s="472"/>
      <c r="G21" s="444">
        <f t="shared" ref="G21:G23" si="2">-(F21+D21-E21)</f>
        <v>-21874481.5</v>
      </c>
    </row>
    <row r="22" spans="2:8" ht="15" customHeight="1">
      <c r="B22" s="469" t="s">
        <v>431</v>
      </c>
      <c r="C22" s="469" t="s">
        <v>432</v>
      </c>
      <c r="D22" s="471"/>
      <c r="E22" s="471">
        <v>0</v>
      </c>
      <c r="F22" s="472">
        <v>1969772.38</v>
      </c>
      <c r="G22" s="444">
        <f t="shared" si="2"/>
        <v>-1969772.38</v>
      </c>
    </row>
    <row r="23" spans="2:8" ht="15" customHeight="1">
      <c r="B23" s="469" t="s">
        <v>30</v>
      </c>
      <c r="C23" s="469" t="s">
        <v>31</v>
      </c>
      <c r="D23" s="471"/>
      <c r="E23" s="471">
        <v>0</v>
      </c>
      <c r="F23" s="472">
        <v>11149309.699999999</v>
      </c>
      <c r="G23" s="444">
        <f t="shared" si="2"/>
        <v>-11149309.699999999</v>
      </c>
      <c r="H23" s="475">
        <f>SUM(G22:G23)</f>
        <v>-13119082.079999998</v>
      </c>
    </row>
    <row r="24" spans="2:8" ht="15" customHeight="1">
      <c r="B24" s="485" t="s">
        <v>426</v>
      </c>
      <c r="C24" s="485" t="s">
        <v>427</v>
      </c>
      <c r="D24" s="471"/>
      <c r="E24" s="472">
        <v>763280.88</v>
      </c>
      <c r="F24" s="472" t="s">
        <v>486</v>
      </c>
      <c r="G24" s="488">
        <f t="shared" ref="G24:G25" si="3">E24</f>
        <v>763280.88</v>
      </c>
    </row>
    <row r="25" spans="2:8" ht="15" customHeight="1">
      <c r="B25" s="485" t="s">
        <v>34</v>
      </c>
      <c r="C25" s="485" t="s">
        <v>35</v>
      </c>
      <c r="D25" s="471"/>
      <c r="E25" s="472">
        <v>125594.89</v>
      </c>
      <c r="F25" s="472" t="s">
        <v>486</v>
      </c>
      <c r="G25" s="488">
        <f t="shared" si="3"/>
        <v>125594.89</v>
      </c>
    </row>
    <row r="26" spans="2:8" ht="15" customHeight="1">
      <c r="B26" s="469" t="s">
        <v>36</v>
      </c>
      <c r="C26" s="469" t="s">
        <v>37</v>
      </c>
      <c r="D26" s="471"/>
      <c r="E26" s="471">
        <v>277028.59999999998</v>
      </c>
      <c r="F26" s="472">
        <v>0</v>
      </c>
      <c r="G26" s="490">
        <f>E26</f>
        <v>277028.59999999998</v>
      </c>
    </row>
    <row r="27" spans="2:8" ht="15" customHeight="1">
      <c r="B27" s="469" t="s">
        <v>38</v>
      </c>
      <c r="C27" s="469" t="s">
        <v>39</v>
      </c>
      <c r="D27" s="471"/>
      <c r="E27" s="471">
        <v>847055.54</v>
      </c>
      <c r="F27" s="472">
        <v>0</v>
      </c>
      <c r="G27" s="491">
        <f t="shared" ref="G27:G39" si="4">E27</f>
        <v>847055.54</v>
      </c>
    </row>
    <row r="28" spans="2:8" ht="15" customHeight="1">
      <c r="B28" s="469" t="s">
        <v>40</v>
      </c>
      <c r="C28" s="469" t="s">
        <v>41</v>
      </c>
      <c r="D28" s="471"/>
      <c r="E28" s="471">
        <v>123960.86</v>
      </c>
      <c r="F28" s="472">
        <v>0</v>
      </c>
      <c r="G28" s="490">
        <f t="shared" si="4"/>
        <v>123960.86</v>
      </c>
    </row>
    <row r="29" spans="2:8" ht="15" customHeight="1">
      <c r="B29" s="469" t="s">
        <v>414</v>
      </c>
      <c r="C29" s="469" t="s">
        <v>42</v>
      </c>
      <c r="D29" s="471"/>
      <c r="E29" s="471">
        <v>15079.54</v>
      </c>
      <c r="F29" s="472">
        <v>0</v>
      </c>
      <c r="G29" s="492">
        <f t="shared" si="4"/>
        <v>15079.54</v>
      </c>
    </row>
    <row r="30" spans="2:8" ht="15" customHeight="1">
      <c r="B30" s="469" t="s">
        <v>43</v>
      </c>
      <c r="C30" s="469" t="s">
        <v>44</v>
      </c>
      <c r="D30" s="471"/>
      <c r="E30" s="471">
        <v>450903</v>
      </c>
      <c r="F30" s="472">
        <v>0</v>
      </c>
      <c r="G30" s="489">
        <f t="shared" si="4"/>
        <v>450903</v>
      </c>
    </row>
    <row r="31" spans="2:8" ht="15" customHeight="1">
      <c r="B31" s="469" t="s">
        <v>417</v>
      </c>
      <c r="C31" s="469" t="s">
        <v>418</v>
      </c>
      <c r="D31" s="471"/>
      <c r="E31" s="471">
        <v>153046.62</v>
      </c>
      <c r="F31" s="472">
        <v>0</v>
      </c>
      <c r="G31" s="488">
        <f t="shared" si="4"/>
        <v>153046.62</v>
      </c>
    </row>
    <row r="32" spans="2:8" ht="15" customHeight="1">
      <c r="B32" s="469" t="s">
        <v>419</v>
      </c>
      <c r="C32" s="469" t="s">
        <v>420</v>
      </c>
      <c r="D32" s="471"/>
      <c r="E32" s="471">
        <v>25867.02</v>
      </c>
      <c r="F32" s="472">
        <v>0</v>
      </c>
      <c r="G32" s="488">
        <f t="shared" si="4"/>
        <v>25867.02</v>
      </c>
    </row>
    <row r="33" spans="2:8" ht="15" customHeight="1">
      <c r="B33" s="469" t="s">
        <v>421</v>
      </c>
      <c r="C33" s="469" t="s">
        <v>422</v>
      </c>
      <c r="D33" s="471"/>
      <c r="E33" s="471">
        <v>152831.04999999999</v>
      </c>
      <c r="F33" s="472">
        <v>0</v>
      </c>
      <c r="G33" s="488">
        <f t="shared" si="4"/>
        <v>152831.04999999999</v>
      </c>
    </row>
    <row r="34" spans="2:8" ht="15" customHeight="1">
      <c r="B34" s="469" t="s">
        <v>425</v>
      </c>
      <c r="C34" s="469" t="s">
        <v>33</v>
      </c>
      <c r="D34" s="471"/>
      <c r="E34" s="471">
        <v>12000</v>
      </c>
      <c r="F34" s="472">
        <v>0</v>
      </c>
      <c r="G34" s="491">
        <f t="shared" si="4"/>
        <v>12000</v>
      </c>
    </row>
    <row r="35" spans="2:8" ht="15" customHeight="1">
      <c r="B35" s="469" t="s">
        <v>46</v>
      </c>
      <c r="C35" s="469" t="s">
        <v>47</v>
      </c>
      <c r="D35" s="471"/>
      <c r="E35" s="471">
        <v>2580037.4500000002</v>
      </c>
      <c r="F35" s="472">
        <v>0</v>
      </c>
      <c r="G35" s="490">
        <f t="shared" si="4"/>
        <v>2580037.4500000002</v>
      </c>
      <c r="H35" s="475">
        <f>SUM(G35+G28+G26)</f>
        <v>2981026.91</v>
      </c>
    </row>
    <row r="36" spans="2:8" ht="15" customHeight="1">
      <c r="B36" s="469" t="s">
        <v>445</v>
      </c>
      <c r="C36" s="469" t="s">
        <v>51</v>
      </c>
      <c r="D36" s="471"/>
      <c r="E36" s="471">
        <v>90721.2</v>
      </c>
      <c r="F36" s="472">
        <v>0</v>
      </c>
      <c r="G36" s="491">
        <f t="shared" si="4"/>
        <v>90721.2</v>
      </c>
      <c r="H36" s="475">
        <f>SUM(G36+G34+G27)</f>
        <v>949776.74</v>
      </c>
    </row>
    <row r="37" spans="2:8" ht="15" customHeight="1">
      <c r="B37" s="469" t="s">
        <v>428</v>
      </c>
      <c r="C37" s="469" t="s">
        <v>429</v>
      </c>
      <c r="D37" s="471"/>
      <c r="E37" s="471">
        <v>136775.32</v>
      </c>
      <c r="F37" s="472">
        <v>0</v>
      </c>
      <c r="G37" s="488">
        <f t="shared" si="4"/>
        <v>136775.32</v>
      </c>
    </row>
    <row r="38" spans="2:8" ht="15" customHeight="1">
      <c r="B38" s="469" t="s">
        <v>52</v>
      </c>
      <c r="C38" s="469" t="s">
        <v>53</v>
      </c>
      <c r="D38" s="471"/>
      <c r="E38" s="471">
        <v>1470674.45</v>
      </c>
      <c r="F38" s="472">
        <v>0</v>
      </c>
      <c r="G38" s="488">
        <f t="shared" si="4"/>
        <v>1470674.45</v>
      </c>
    </row>
    <row r="39" spans="2:8" ht="15" customHeight="1">
      <c r="B39" s="469" t="s">
        <v>434</v>
      </c>
      <c r="C39" s="469" t="s">
        <v>435</v>
      </c>
      <c r="D39" s="471"/>
      <c r="E39" s="471">
        <v>206000</v>
      </c>
      <c r="F39" s="472">
        <v>0</v>
      </c>
      <c r="G39" s="488">
        <f t="shared" si="4"/>
        <v>206000</v>
      </c>
      <c r="H39" s="475">
        <f>SUM(G39+G38+G37+G33+G32+G31+G25+G24)</f>
        <v>3034070.23</v>
      </c>
    </row>
    <row r="40" spans="2:8">
      <c r="B40" s="470" t="s">
        <v>57</v>
      </c>
      <c r="C40" s="470" t="s">
        <v>58</v>
      </c>
      <c r="D40" s="473"/>
      <c r="E40" s="473">
        <f>SUM(E8:E39)</f>
        <v>38699441.960000001</v>
      </c>
      <c r="F40" s="473">
        <f>SUM(F8:F39)</f>
        <v>38699441.960000001</v>
      </c>
      <c r="G40" s="474">
        <f>SUM(G8:G39)</f>
        <v>-3.4924596548080444E-9</v>
      </c>
    </row>
    <row r="41" spans="2:8" ht="9.75" customHeight="1"/>
    <row r="42" spans="2:8" ht="12.75" customHeight="1">
      <c r="G42" s="474">
        <f>SUM(G24:G39)</f>
        <v>7430856.4200000009</v>
      </c>
    </row>
    <row r="44" spans="2:8">
      <c r="E44" s="474">
        <f>E40-F40</f>
        <v>0</v>
      </c>
    </row>
  </sheetData>
  <mergeCells count="3">
    <mergeCell ref="A3:G3"/>
    <mergeCell ref="A4:G4"/>
    <mergeCell ref="A5:G5"/>
  </mergeCells>
  <pageMargins left="0.78740157480314965" right="0.78740157480314965" top="0.78740157480314965" bottom="1.5354330708661419" header="0.78740157480314965" footer="0.78740157480314965"/>
  <pageSetup scale="70" orientation="landscape" horizontalDpi="4294967293" verticalDpi="300" r:id="rId1"/>
  <headerFooter alignWithMargins="0">
    <oddFooter>&amp;L&amp;"Segoe UI,Regular"&amp;10 Fecha y Hora de Impresion9/9/2025 9:45:58 AM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pane xSplit="2" ySplit="7" topLeftCell="C2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B29" sqref="B29:C29"/>
    </sheetView>
  </sheetViews>
  <sheetFormatPr baseColWidth="10" defaultRowHeight="15"/>
  <cols>
    <col min="1" max="1" width="14.140625" style="382" bestFit="1" customWidth="1"/>
    <col min="2" max="2" width="16.5703125" style="388" bestFit="1" customWidth="1"/>
    <col min="3" max="3" width="50.85546875" style="388" customWidth="1"/>
    <col min="4" max="5" width="14.28515625" style="388" bestFit="1" customWidth="1"/>
    <col min="6" max="6" width="14.140625" style="388" bestFit="1" customWidth="1"/>
    <col min="7" max="8" width="14.85546875" style="388" bestFit="1" customWidth="1"/>
    <col min="9" max="16384" width="11.42578125" style="388"/>
  </cols>
  <sheetData>
    <row r="1" spans="1:7" ht="12" customHeight="1">
      <c r="C1" s="375"/>
    </row>
    <row r="2" spans="1:7" ht="12" customHeight="1">
      <c r="A2" s="493" t="s">
        <v>1</v>
      </c>
      <c r="B2" s="493"/>
      <c r="C2" s="493"/>
      <c r="D2" s="493"/>
      <c r="E2" s="493"/>
      <c r="F2" s="493"/>
    </row>
    <row r="3" spans="1:7" ht="12" customHeight="1">
      <c r="A3" s="493" t="s">
        <v>472</v>
      </c>
      <c r="B3" s="493"/>
      <c r="C3" s="493"/>
      <c r="D3" s="493"/>
      <c r="E3" s="493"/>
      <c r="F3" s="493"/>
    </row>
    <row r="4" spans="1:7" ht="12" customHeight="1">
      <c r="A4" s="493" t="s">
        <v>2</v>
      </c>
      <c r="B4" s="493"/>
      <c r="C4" s="493"/>
      <c r="D4" s="493"/>
      <c r="E4" s="493"/>
      <c r="F4" s="493"/>
    </row>
    <row r="5" spans="1:7" ht="12" customHeight="1"/>
    <row r="6" spans="1:7" ht="12" customHeight="1"/>
    <row r="7" spans="1:7" ht="17.25" customHeight="1">
      <c r="A7" s="374" t="s">
        <v>3</v>
      </c>
      <c r="B7" s="376" t="s">
        <v>4</v>
      </c>
      <c r="C7" s="374" t="s">
        <v>5</v>
      </c>
      <c r="D7" s="376" t="s">
        <v>6</v>
      </c>
      <c r="E7" s="374" t="s">
        <v>7</v>
      </c>
      <c r="F7" s="374" t="s">
        <v>8</v>
      </c>
    </row>
    <row r="8" spans="1:7" ht="15" customHeight="1">
      <c r="A8" s="382">
        <v>186545.40000000005</v>
      </c>
      <c r="B8" s="401" t="s">
        <v>11</v>
      </c>
      <c r="C8" s="401" t="s">
        <v>12</v>
      </c>
      <c r="D8" s="379">
        <v>185524.66</v>
      </c>
      <c r="E8" s="380">
        <v>370194.75</v>
      </c>
      <c r="F8" s="177">
        <f>A8+D8-E8</f>
        <v>1875.3100000000559</v>
      </c>
    </row>
    <row r="9" spans="1:7" ht="15" customHeight="1">
      <c r="B9" s="401" t="s">
        <v>416</v>
      </c>
      <c r="C9" s="401" t="s">
        <v>13</v>
      </c>
      <c r="D9" s="380">
        <v>47400</v>
      </c>
      <c r="E9" s="380">
        <v>47400</v>
      </c>
      <c r="F9" s="177">
        <f t="shared" ref="F9:F17" si="0">A9+D9-E9</f>
        <v>0</v>
      </c>
    </row>
    <row r="10" spans="1:7" ht="15" customHeight="1">
      <c r="A10" s="382">
        <v>1100.0500000016764</v>
      </c>
      <c r="B10" s="401" t="s">
        <v>14</v>
      </c>
      <c r="C10" s="401" t="s">
        <v>15</v>
      </c>
      <c r="D10" s="380">
        <v>8134291.6500000004</v>
      </c>
      <c r="E10" s="380">
        <v>7874254.5499999998</v>
      </c>
      <c r="F10" s="177">
        <f t="shared" si="0"/>
        <v>261137.15000000224</v>
      </c>
    </row>
    <row r="11" spans="1:7" ht="15" customHeight="1">
      <c r="A11" s="382">
        <v>19284358.039999999</v>
      </c>
      <c r="B11" s="401" t="s">
        <v>9</v>
      </c>
      <c r="C11" s="401" t="s">
        <v>10</v>
      </c>
      <c r="D11" s="379">
        <v>9620479.9499999993</v>
      </c>
      <c r="E11" s="380">
        <v>7084480.6799999997</v>
      </c>
      <c r="F11" s="177">
        <f t="shared" si="0"/>
        <v>21820357.309999999</v>
      </c>
      <c r="G11" s="383">
        <f>SUM(F8:F11)</f>
        <v>22083369.77</v>
      </c>
    </row>
    <row r="12" spans="1:7" ht="15" customHeight="1">
      <c r="B12" s="174" t="s">
        <v>16</v>
      </c>
      <c r="C12" s="350" t="s">
        <v>17</v>
      </c>
      <c r="D12" s="379"/>
      <c r="E12" s="380"/>
      <c r="F12" s="177">
        <f t="shared" si="0"/>
        <v>0</v>
      </c>
    </row>
    <row r="13" spans="1:7" ht="15" customHeight="1">
      <c r="B13" s="240" t="s">
        <v>18</v>
      </c>
      <c r="C13" s="351" t="s">
        <v>19</v>
      </c>
      <c r="D13" s="379">
        <v>5531281</v>
      </c>
      <c r="E13" s="380"/>
      <c r="F13" s="177">
        <f t="shared" si="0"/>
        <v>5531281</v>
      </c>
    </row>
    <row r="14" spans="1:7" ht="15" customHeight="1">
      <c r="A14" s="382">
        <v>1672241.7000000002</v>
      </c>
      <c r="B14" s="286" t="s">
        <v>20</v>
      </c>
      <c r="C14" s="352" t="s">
        <v>21</v>
      </c>
      <c r="D14" s="379"/>
      <c r="E14" s="380"/>
      <c r="F14" s="177">
        <f t="shared" si="0"/>
        <v>1672241.7000000002</v>
      </c>
    </row>
    <row r="15" spans="1:7" ht="15" customHeight="1">
      <c r="A15" s="382">
        <v>6070784.4100000001</v>
      </c>
      <c r="B15" s="286" t="s">
        <v>22</v>
      </c>
      <c r="C15" s="352" t="s">
        <v>23</v>
      </c>
      <c r="D15" s="379"/>
      <c r="E15" s="380"/>
      <c r="F15" s="177">
        <f t="shared" si="0"/>
        <v>6070784.4100000001</v>
      </c>
    </row>
    <row r="16" spans="1:7" ht="15" customHeight="1">
      <c r="A16" s="382">
        <v>9767959.1399999969</v>
      </c>
      <c r="B16" s="286" t="s">
        <v>24</v>
      </c>
      <c r="C16" s="352" t="s">
        <v>25</v>
      </c>
      <c r="D16" s="379"/>
      <c r="E16" s="380"/>
      <c r="F16" s="177">
        <f t="shared" si="0"/>
        <v>9767959.1399999969</v>
      </c>
    </row>
    <row r="17" spans="1:8" ht="15" customHeight="1">
      <c r="A17" s="382">
        <v>983172.64999999991</v>
      </c>
      <c r="B17" s="240" t="s">
        <v>59</v>
      </c>
      <c r="C17" s="351" t="s">
        <v>60</v>
      </c>
      <c r="D17" s="379"/>
      <c r="E17" s="380"/>
      <c r="F17" s="177">
        <f t="shared" si="0"/>
        <v>983172.64999999991</v>
      </c>
      <c r="G17" s="383">
        <f>SUM(F14:F17)</f>
        <v>18494157.899999995</v>
      </c>
    </row>
    <row r="18" spans="1:8" ht="15" customHeight="1">
      <c r="A18" s="382">
        <v>1.3</v>
      </c>
      <c r="B18" s="401" t="s">
        <v>423</v>
      </c>
      <c r="C18" s="401" t="s">
        <v>424</v>
      </c>
      <c r="D18" s="380">
        <v>138924.29999999999</v>
      </c>
      <c r="E18" s="380">
        <v>138923</v>
      </c>
      <c r="F18" s="177">
        <f t="shared" ref="F18:F26" si="1">-(E18+A18-D18)</f>
        <v>0</v>
      </c>
    </row>
    <row r="19" spans="1:8" ht="15" customHeight="1">
      <c r="A19" s="382">
        <v>9780060.3800000008</v>
      </c>
      <c r="B19" s="401" t="s">
        <v>28</v>
      </c>
      <c r="C19" s="401" t="s">
        <v>29</v>
      </c>
      <c r="D19" s="379">
        <v>12689630.65</v>
      </c>
      <c r="E19" s="380">
        <v>5360824.97</v>
      </c>
      <c r="F19" s="177">
        <f t="shared" si="1"/>
        <v>-2451254.7000000011</v>
      </c>
    </row>
    <row r="20" spans="1:8" ht="15" customHeight="1">
      <c r="A20" s="382">
        <v>4311940.6900000004</v>
      </c>
      <c r="B20" s="401" t="s">
        <v>406</v>
      </c>
      <c r="C20" s="401" t="s">
        <v>407</v>
      </c>
      <c r="D20" s="388">
        <v>0</v>
      </c>
      <c r="E20" s="388">
        <v>763280.88</v>
      </c>
      <c r="F20" s="177">
        <f t="shared" si="1"/>
        <v>-5075221.57</v>
      </c>
    </row>
    <row r="21" spans="1:8" ht="15" customHeight="1">
      <c r="A21" s="382">
        <v>1314633.19</v>
      </c>
      <c r="B21" s="401" t="s">
        <v>408</v>
      </c>
      <c r="C21" s="401" t="s">
        <v>409</v>
      </c>
      <c r="D21" s="379">
        <v>0</v>
      </c>
      <c r="E21" s="380">
        <v>128928.22</v>
      </c>
      <c r="F21" s="177">
        <f t="shared" si="1"/>
        <v>-1443561.41</v>
      </c>
    </row>
    <row r="22" spans="1:8" ht="15" customHeight="1">
      <c r="A22" s="382">
        <v>889447.94</v>
      </c>
      <c r="B22" s="401" t="s">
        <v>26</v>
      </c>
      <c r="C22" s="401" t="s">
        <v>27</v>
      </c>
      <c r="D22" s="379">
        <v>409987.75</v>
      </c>
      <c r="E22" s="380">
        <v>626469.13</v>
      </c>
      <c r="F22" s="177">
        <f t="shared" si="1"/>
        <v>-1105929.3199999998</v>
      </c>
    </row>
    <row r="23" spans="1:8" ht="15" customHeight="1">
      <c r="A23" s="382">
        <v>21670077.889999986</v>
      </c>
      <c r="B23" s="286" t="s">
        <v>61</v>
      </c>
      <c r="C23" s="352" t="s">
        <v>62</v>
      </c>
      <c r="D23" s="379"/>
      <c r="E23" s="380">
        <v>5531281.0000000075</v>
      </c>
      <c r="F23" s="177">
        <f t="shared" si="1"/>
        <v>-27201358.889999993</v>
      </c>
    </row>
    <row r="24" spans="1:8" ht="15" customHeight="1">
      <c r="B24" s="172" t="s">
        <v>63</v>
      </c>
      <c r="C24" s="353" t="s">
        <v>64</v>
      </c>
      <c r="D24" s="379"/>
      <c r="E24" s="380"/>
      <c r="F24" s="177">
        <f t="shared" si="1"/>
        <v>0</v>
      </c>
    </row>
    <row r="25" spans="1:8" ht="15" customHeight="1">
      <c r="B25" s="401" t="s">
        <v>431</v>
      </c>
      <c r="C25" s="401" t="s">
        <v>432</v>
      </c>
      <c r="D25" s="380">
        <v>0</v>
      </c>
      <c r="E25" s="380">
        <v>440137.39</v>
      </c>
      <c r="F25" s="177">
        <f t="shared" si="1"/>
        <v>-440137.39</v>
      </c>
    </row>
    <row r="26" spans="1:8" ht="15" customHeight="1">
      <c r="B26" s="401" t="s">
        <v>30</v>
      </c>
      <c r="C26" s="401" t="s">
        <v>31</v>
      </c>
      <c r="D26" s="379">
        <v>0</v>
      </c>
      <c r="E26" s="380">
        <v>17500158.870000001</v>
      </c>
      <c r="F26" s="177">
        <f t="shared" si="1"/>
        <v>-17500158.870000001</v>
      </c>
      <c r="G26" s="383">
        <f>SUM(F25:F26)</f>
        <v>-17940296.260000002</v>
      </c>
      <c r="H26" s="383"/>
    </row>
    <row r="27" spans="1:8" ht="15" customHeight="1">
      <c r="B27" s="401" t="s">
        <v>36</v>
      </c>
      <c r="C27" s="401" t="s">
        <v>37</v>
      </c>
      <c r="D27" s="379">
        <v>123311.85</v>
      </c>
      <c r="E27" s="380">
        <v>0</v>
      </c>
      <c r="F27" s="402">
        <f>D27</f>
        <v>123311.85</v>
      </c>
    </row>
    <row r="28" spans="1:8" ht="15" customHeight="1">
      <c r="B28" s="401" t="s">
        <v>38</v>
      </c>
      <c r="C28" s="401" t="s">
        <v>39</v>
      </c>
      <c r="D28" s="379">
        <v>1117914.8400000001</v>
      </c>
      <c r="E28" s="380">
        <v>0</v>
      </c>
      <c r="F28" s="224">
        <f t="shared" ref="F28:F42" si="2">D28</f>
        <v>1117914.8400000001</v>
      </c>
    </row>
    <row r="29" spans="1:8" ht="15" customHeight="1">
      <c r="B29" s="401" t="s">
        <v>426</v>
      </c>
      <c r="C29" s="401" t="s">
        <v>427</v>
      </c>
      <c r="D29" s="379">
        <v>763280.88</v>
      </c>
      <c r="E29" s="380">
        <v>0</v>
      </c>
      <c r="F29" s="217">
        <f t="shared" si="2"/>
        <v>763280.88</v>
      </c>
    </row>
    <row r="30" spans="1:8" ht="15" customHeight="1">
      <c r="B30" s="401" t="s">
        <v>40</v>
      </c>
      <c r="C30" s="401" t="s">
        <v>41</v>
      </c>
      <c r="D30" s="380">
        <v>617000.79</v>
      </c>
      <c r="E30" s="380">
        <v>0</v>
      </c>
      <c r="F30" s="402">
        <f t="shared" si="2"/>
        <v>617000.79</v>
      </c>
    </row>
    <row r="31" spans="1:8" ht="15" customHeight="1">
      <c r="B31" s="401" t="s">
        <v>414</v>
      </c>
      <c r="C31" s="401" t="s">
        <v>42</v>
      </c>
      <c r="D31" s="380">
        <v>23316.17</v>
      </c>
      <c r="E31" s="380">
        <v>0</v>
      </c>
      <c r="F31" s="177">
        <f t="shared" si="2"/>
        <v>23316.17</v>
      </c>
    </row>
    <row r="32" spans="1:8" ht="15" customHeight="1">
      <c r="B32" s="401" t="s">
        <v>43</v>
      </c>
      <c r="C32" s="401" t="s">
        <v>44</v>
      </c>
      <c r="D32" s="380">
        <v>757984.8</v>
      </c>
      <c r="E32" s="380">
        <v>0</v>
      </c>
      <c r="F32" s="177">
        <f t="shared" si="2"/>
        <v>757984.8</v>
      </c>
    </row>
    <row r="33" spans="1:7" ht="15" customHeight="1">
      <c r="A33" s="380"/>
      <c r="B33" s="401" t="s">
        <v>417</v>
      </c>
      <c r="C33" s="401" t="s">
        <v>418</v>
      </c>
      <c r="D33" s="380">
        <v>160714.62</v>
      </c>
      <c r="E33" s="380">
        <v>0</v>
      </c>
      <c r="F33" s="217">
        <f t="shared" si="2"/>
        <v>160714.62</v>
      </c>
    </row>
    <row r="34" spans="1:7" ht="15" customHeight="1">
      <c r="B34" s="401" t="s">
        <v>419</v>
      </c>
      <c r="C34" s="401" t="s">
        <v>420</v>
      </c>
      <c r="D34" s="380">
        <v>27163.02</v>
      </c>
      <c r="E34" s="380">
        <v>0</v>
      </c>
      <c r="F34" s="217">
        <f t="shared" si="2"/>
        <v>27163.02</v>
      </c>
    </row>
    <row r="35" spans="1:7" ht="15" customHeight="1">
      <c r="B35" s="401" t="s">
        <v>421</v>
      </c>
      <c r="C35" s="401" t="s">
        <v>422</v>
      </c>
      <c r="D35" s="380">
        <v>160488.25</v>
      </c>
      <c r="E35" s="380">
        <v>0</v>
      </c>
      <c r="F35" s="217">
        <f t="shared" si="2"/>
        <v>160488.25</v>
      </c>
    </row>
    <row r="36" spans="1:7" ht="15" customHeight="1">
      <c r="B36" s="401" t="s">
        <v>425</v>
      </c>
      <c r="C36" s="401" t="s">
        <v>33</v>
      </c>
      <c r="D36" s="380">
        <v>6635</v>
      </c>
      <c r="E36" s="380">
        <v>0</v>
      </c>
      <c r="F36" s="224">
        <f t="shared" si="2"/>
        <v>6635</v>
      </c>
    </row>
    <row r="37" spans="1:7" ht="15" customHeight="1">
      <c r="B37" s="401" t="s">
        <v>46</v>
      </c>
      <c r="C37" s="401" t="s">
        <v>47</v>
      </c>
      <c r="D37" s="379">
        <v>3004489.69</v>
      </c>
      <c r="E37" s="380">
        <v>0</v>
      </c>
      <c r="F37" s="402">
        <f t="shared" si="2"/>
        <v>3004489.69</v>
      </c>
      <c r="G37" s="383">
        <f>SUM(F37+F30+F27)</f>
        <v>3744802.33</v>
      </c>
    </row>
    <row r="38" spans="1:7" ht="15" customHeight="1">
      <c r="B38" s="401" t="s">
        <v>34</v>
      </c>
      <c r="C38" s="401" t="s">
        <v>35</v>
      </c>
      <c r="D38" s="379">
        <v>128928.22</v>
      </c>
      <c r="E38" s="380">
        <v>0</v>
      </c>
      <c r="F38" s="217">
        <f t="shared" si="2"/>
        <v>128928.22</v>
      </c>
    </row>
    <row r="39" spans="1:7" ht="15" customHeight="1">
      <c r="B39" s="401" t="s">
        <v>428</v>
      </c>
      <c r="C39" s="401" t="s">
        <v>429</v>
      </c>
      <c r="D39" s="379">
        <v>235000</v>
      </c>
      <c r="E39" s="380">
        <v>0</v>
      </c>
      <c r="F39" s="217">
        <f t="shared" si="2"/>
        <v>235000</v>
      </c>
    </row>
    <row r="40" spans="1:7" ht="15" customHeight="1">
      <c r="B40" s="401" t="s">
        <v>52</v>
      </c>
      <c r="C40" s="401" t="s">
        <v>53</v>
      </c>
      <c r="D40" s="379">
        <v>1663585.35</v>
      </c>
      <c r="E40" s="380">
        <v>0</v>
      </c>
      <c r="F40" s="217">
        <f t="shared" si="2"/>
        <v>1663585.35</v>
      </c>
      <c r="G40" s="383">
        <f>SUM(F40+F38+F39+F35+F34+F33+F29)</f>
        <v>3139160.3400000003</v>
      </c>
    </row>
    <row r="41" spans="1:7" ht="15" customHeight="1">
      <c r="B41" s="401" t="s">
        <v>55</v>
      </c>
      <c r="C41" s="401" t="s">
        <v>56</v>
      </c>
      <c r="D41" s="379">
        <v>47400</v>
      </c>
      <c r="E41" s="380">
        <v>0</v>
      </c>
      <c r="F41" s="224">
        <f t="shared" si="2"/>
        <v>47400</v>
      </c>
    </row>
    <row r="42" spans="1:7" ht="15" customHeight="1">
      <c r="B42" s="401" t="s">
        <v>434</v>
      </c>
      <c r="C42" s="401" t="s">
        <v>435</v>
      </c>
      <c r="D42" s="379">
        <v>271600</v>
      </c>
      <c r="E42" s="380">
        <v>0</v>
      </c>
      <c r="F42" s="224">
        <f t="shared" si="2"/>
        <v>271600</v>
      </c>
      <c r="G42" s="383">
        <f>SUM(F42+F41+F36+F28)</f>
        <v>1443549.84</v>
      </c>
    </row>
    <row r="43" spans="1:7">
      <c r="B43" s="378" t="s">
        <v>57</v>
      </c>
      <c r="C43" s="378" t="s">
        <v>58</v>
      </c>
      <c r="D43" s="381">
        <f>SUM(D8:D42)</f>
        <v>45866333.440000005</v>
      </c>
      <c r="E43" s="381">
        <f>SUM(E8:E42)</f>
        <v>45866333.440000005</v>
      </c>
      <c r="F43" s="383">
        <f>SUM(F8:F42)</f>
        <v>-1.3969838619232178E-9</v>
      </c>
    </row>
    <row r="44" spans="1:7" ht="13.5" customHeight="1"/>
    <row r="45" spans="1:7" ht="14.25" customHeight="1"/>
    <row r="46" spans="1:7">
      <c r="D46" s="383">
        <f>D43-E43</f>
        <v>0</v>
      </c>
      <c r="F46" s="383">
        <f>SUM(F27:F42)</f>
        <v>9108813.4800000004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Impresion12/16/2024 9:30:15 AM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5.28515625" style="388" customWidth="1"/>
    <col min="2" max="2" width="16.5703125" style="388" bestFit="1" customWidth="1"/>
    <col min="3" max="3" width="52.140625" style="388" bestFit="1" customWidth="1"/>
    <col min="4" max="4" width="16" style="388" customWidth="1"/>
    <col min="5" max="5" width="14.28515625" style="388" bestFit="1" customWidth="1"/>
    <col min="6" max="6" width="14.140625" style="388" bestFit="1" customWidth="1"/>
    <col min="7" max="7" width="14.85546875" style="388" bestFit="1" customWidth="1"/>
    <col min="8" max="16384" width="11.42578125" style="388"/>
  </cols>
  <sheetData>
    <row r="1" spans="1:7" ht="10.35" customHeight="1"/>
    <row r="2" spans="1:7" ht="26.1" customHeight="1">
      <c r="A2" s="493" t="s">
        <v>1</v>
      </c>
      <c r="B2" s="493"/>
      <c r="C2" s="493"/>
      <c r="D2" s="493"/>
      <c r="E2" s="493"/>
      <c r="F2" s="493"/>
    </row>
    <row r="3" spans="1:7" ht="22.9" customHeight="1">
      <c r="A3" s="493" t="s">
        <v>470</v>
      </c>
      <c r="B3" s="493"/>
      <c r="C3" s="493"/>
      <c r="D3" s="493"/>
      <c r="E3" s="493"/>
      <c r="F3" s="493"/>
    </row>
    <row r="4" spans="1:7" ht="13.5" customHeight="1">
      <c r="A4" s="493" t="s">
        <v>2</v>
      </c>
      <c r="B4" s="493"/>
      <c r="C4" s="493"/>
      <c r="D4" s="493"/>
      <c r="E4" s="493"/>
      <c r="F4" s="493"/>
    </row>
    <row r="5" spans="1:7" ht="18" customHeight="1">
      <c r="C5" s="375"/>
    </row>
    <row r="6" spans="1:7" ht="16.5" customHeight="1"/>
    <row r="7" spans="1:7" ht="17.25" customHeight="1"/>
    <row r="8" spans="1:7">
      <c r="A8" s="374" t="s">
        <v>3</v>
      </c>
      <c r="B8" s="376" t="s">
        <v>4</v>
      </c>
      <c r="C8" s="376" t="s">
        <v>5</v>
      </c>
      <c r="D8" s="374" t="s">
        <v>6</v>
      </c>
      <c r="E8" s="374" t="s">
        <v>7</v>
      </c>
      <c r="F8" s="374" t="s">
        <v>8</v>
      </c>
    </row>
    <row r="9" spans="1:7" ht="15" customHeight="1">
      <c r="A9" s="382">
        <v>1011.7900000000373</v>
      </c>
      <c r="B9" s="377" t="s">
        <v>11</v>
      </c>
      <c r="C9" s="377" t="s">
        <v>12</v>
      </c>
      <c r="D9" s="379">
        <v>368521.78</v>
      </c>
      <c r="E9" s="380">
        <v>182988.17</v>
      </c>
      <c r="F9" s="177">
        <f>A9+D9-E9</f>
        <v>186545.40000000005</v>
      </c>
    </row>
    <row r="10" spans="1:7" ht="15" customHeight="1">
      <c r="A10" s="382">
        <v>10889.380000001751</v>
      </c>
      <c r="B10" s="377" t="s">
        <v>14</v>
      </c>
      <c r="C10" s="377" t="s">
        <v>15</v>
      </c>
      <c r="D10" s="379">
        <v>3939486.98</v>
      </c>
      <c r="E10" s="380">
        <v>3949276.31</v>
      </c>
      <c r="F10" s="177">
        <f t="shared" ref="F10:F17" si="0">A10+D10-E10</f>
        <v>1100.0500000016764</v>
      </c>
    </row>
    <row r="11" spans="1:7" ht="15" customHeight="1">
      <c r="A11" s="382">
        <v>19926244.299999997</v>
      </c>
      <c r="B11" s="377" t="s">
        <v>9</v>
      </c>
      <c r="C11" s="377" t="s">
        <v>10</v>
      </c>
      <c r="D11" s="379">
        <v>8347381.7999999998</v>
      </c>
      <c r="E11" s="380">
        <v>8989168.5899999999</v>
      </c>
      <c r="F11" s="177">
        <f t="shared" si="0"/>
        <v>19284457.509999998</v>
      </c>
      <c r="G11" s="383">
        <f>SUM(F9:F11)</f>
        <v>19472102.960000001</v>
      </c>
    </row>
    <row r="12" spans="1:7" ht="15" customHeight="1">
      <c r="B12" s="174" t="s">
        <v>16</v>
      </c>
      <c r="C12" s="350" t="s">
        <v>17</v>
      </c>
      <c r="D12" s="343">
        <v>8462851.0500000007</v>
      </c>
      <c r="E12" s="380"/>
      <c r="F12" s="177">
        <f t="shared" si="0"/>
        <v>8462851.0500000007</v>
      </c>
    </row>
    <row r="13" spans="1:7" ht="15" customHeight="1">
      <c r="B13" s="240" t="s">
        <v>18</v>
      </c>
      <c r="C13" s="351" t="s">
        <v>19</v>
      </c>
      <c r="D13" s="379"/>
      <c r="E13" s="380"/>
      <c r="F13" s="177">
        <f t="shared" si="0"/>
        <v>0</v>
      </c>
    </row>
    <row r="14" spans="1:7" ht="15" customHeight="1">
      <c r="A14" s="382">
        <v>1685176.0699999998</v>
      </c>
      <c r="B14" s="286" t="s">
        <v>20</v>
      </c>
      <c r="C14" s="352" t="s">
        <v>21</v>
      </c>
      <c r="D14" s="379"/>
      <c r="E14" s="380"/>
      <c r="F14" s="177">
        <f t="shared" si="0"/>
        <v>1685176.0699999998</v>
      </c>
    </row>
    <row r="15" spans="1:7" ht="15" customHeight="1">
      <c r="A15" s="382">
        <v>6070784.4100000001</v>
      </c>
      <c r="B15" s="286" t="s">
        <v>22</v>
      </c>
      <c r="C15" s="352" t="s">
        <v>23</v>
      </c>
      <c r="D15" s="379"/>
      <c r="E15" s="380"/>
      <c r="F15" s="177">
        <f t="shared" si="0"/>
        <v>6070784.4100000001</v>
      </c>
    </row>
    <row r="16" spans="1:7" ht="15" customHeight="1">
      <c r="A16" s="382">
        <v>8835863.6199999973</v>
      </c>
      <c r="B16" s="286" t="s">
        <v>24</v>
      </c>
      <c r="C16" s="352" t="s">
        <v>25</v>
      </c>
      <c r="D16" s="379"/>
      <c r="E16" s="380"/>
      <c r="F16" s="177">
        <f t="shared" si="0"/>
        <v>8835863.6199999973</v>
      </c>
    </row>
    <row r="17" spans="1:7" ht="15" customHeight="1">
      <c r="A17" s="382">
        <v>1669800.5900000012</v>
      </c>
      <c r="B17" s="240" t="s">
        <v>59</v>
      </c>
      <c r="C17" s="351" t="s">
        <v>60</v>
      </c>
      <c r="D17" s="379"/>
      <c r="E17" s="380"/>
      <c r="F17" s="177">
        <f t="shared" si="0"/>
        <v>1669800.5900000012</v>
      </c>
      <c r="G17" s="383">
        <f>SUM(F14:F17)</f>
        <v>18261624.689999998</v>
      </c>
    </row>
    <row r="18" spans="1:7" ht="15" customHeight="1">
      <c r="A18" s="382">
        <v>13685933.84</v>
      </c>
      <c r="B18" s="377" t="s">
        <v>28</v>
      </c>
      <c r="C18" s="377" t="s">
        <v>29</v>
      </c>
      <c r="D18" s="379">
        <v>10094891.35</v>
      </c>
      <c r="E18" s="380">
        <v>6189017.8899999997</v>
      </c>
      <c r="F18" s="400">
        <f t="shared" ref="F18:F25" si="1">-(E18+A18-D18)</f>
        <v>-9780060.3800000008</v>
      </c>
    </row>
    <row r="19" spans="1:7" ht="15" customHeight="1">
      <c r="A19" s="382">
        <v>3575912.39</v>
      </c>
      <c r="B19" s="377" t="s">
        <v>406</v>
      </c>
      <c r="C19" s="377" t="s">
        <v>407</v>
      </c>
      <c r="D19" s="379">
        <v>27252.58</v>
      </c>
      <c r="E19" s="380">
        <v>763280.88</v>
      </c>
      <c r="F19" s="400">
        <f t="shared" si="1"/>
        <v>-4311940.6900000004</v>
      </c>
    </row>
    <row r="20" spans="1:7" ht="15" customHeight="1">
      <c r="A20" s="382">
        <v>1188621.6399999999</v>
      </c>
      <c r="B20" s="377" t="s">
        <v>408</v>
      </c>
      <c r="C20" s="377" t="s">
        <v>409</v>
      </c>
      <c r="D20" s="379">
        <v>2916.67</v>
      </c>
      <c r="E20" s="380">
        <v>128928.22</v>
      </c>
      <c r="F20" s="177">
        <f t="shared" si="1"/>
        <v>-1314633.19</v>
      </c>
    </row>
    <row r="21" spans="1:7" ht="15" customHeight="1">
      <c r="A21" s="382">
        <v>843474.73</v>
      </c>
      <c r="B21" s="377" t="s">
        <v>26</v>
      </c>
      <c r="C21" s="377" t="s">
        <v>27</v>
      </c>
      <c r="D21" s="379">
        <v>375814.21</v>
      </c>
      <c r="E21" s="380">
        <v>421787.42</v>
      </c>
      <c r="F21" s="177">
        <f t="shared" si="1"/>
        <v>-889447.94</v>
      </c>
    </row>
    <row r="22" spans="1:7" ht="15" customHeight="1">
      <c r="A22" s="382">
        <v>18905827.560000006</v>
      </c>
      <c r="B22" s="286" t="s">
        <v>61</v>
      </c>
      <c r="C22" s="352" t="s">
        <v>62</v>
      </c>
      <c r="D22" s="379"/>
      <c r="E22" s="380">
        <v>8462851.049999997</v>
      </c>
      <c r="F22" s="177">
        <f t="shared" si="1"/>
        <v>-27368678.610000003</v>
      </c>
    </row>
    <row r="23" spans="1:7" ht="15" customHeight="1">
      <c r="B23" s="172" t="s">
        <v>63</v>
      </c>
      <c r="C23" s="353" t="s">
        <v>64</v>
      </c>
      <c r="D23" s="379"/>
      <c r="E23" s="380"/>
      <c r="F23" s="177">
        <f t="shared" si="1"/>
        <v>0</v>
      </c>
    </row>
    <row r="24" spans="1:7" ht="15" customHeight="1">
      <c r="B24" s="377" t="s">
        <v>431</v>
      </c>
      <c r="C24" s="377" t="s">
        <v>432</v>
      </c>
      <c r="D24" s="379">
        <v>0</v>
      </c>
      <c r="E24" s="380">
        <v>3939486.98</v>
      </c>
      <c r="F24" s="177">
        <f t="shared" si="1"/>
        <v>-3939486.98</v>
      </c>
    </row>
    <row r="25" spans="1:7" ht="15" customHeight="1">
      <c r="B25" s="377" t="s">
        <v>30</v>
      </c>
      <c r="C25" s="377" t="s">
        <v>31</v>
      </c>
      <c r="D25" s="379">
        <v>0</v>
      </c>
      <c r="E25" s="380">
        <v>8715903.5800000001</v>
      </c>
      <c r="F25" s="177">
        <f t="shared" si="1"/>
        <v>-8715903.5800000001</v>
      </c>
      <c r="G25" s="383">
        <f>SUM(F24:F25)</f>
        <v>-12655390.560000001</v>
      </c>
    </row>
    <row r="26" spans="1:7" ht="15" customHeight="1">
      <c r="B26" s="377" t="s">
        <v>36</v>
      </c>
      <c r="C26" s="377" t="s">
        <v>37</v>
      </c>
      <c r="D26" s="379">
        <v>187047.21</v>
      </c>
      <c r="E26" s="380">
        <v>0</v>
      </c>
      <c r="F26" s="399">
        <f>D26</f>
        <v>187047.21</v>
      </c>
    </row>
    <row r="27" spans="1:7" ht="15" customHeight="1">
      <c r="B27" s="377" t="s">
        <v>38</v>
      </c>
      <c r="C27" s="377" t="s">
        <v>39</v>
      </c>
      <c r="D27" s="379">
        <v>46055</v>
      </c>
      <c r="E27" s="380">
        <v>0</v>
      </c>
      <c r="F27" s="387">
        <f t="shared" ref="F27:F40" si="2">D27</f>
        <v>46055</v>
      </c>
    </row>
    <row r="28" spans="1:7" ht="15" customHeight="1">
      <c r="B28" s="377" t="s">
        <v>426</v>
      </c>
      <c r="C28" s="377" t="s">
        <v>427</v>
      </c>
      <c r="D28" s="379">
        <v>1485908.56</v>
      </c>
      <c r="E28" s="380">
        <v>0</v>
      </c>
      <c r="F28" s="384">
        <f t="shared" si="2"/>
        <v>1485908.56</v>
      </c>
    </row>
    <row r="29" spans="1:7" ht="15" customHeight="1">
      <c r="B29" s="377" t="s">
        <v>40</v>
      </c>
      <c r="C29" s="377" t="s">
        <v>41</v>
      </c>
      <c r="D29" s="379">
        <v>2555621.71</v>
      </c>
      <c r="E29" s="380">
        <v>0</v>
      </c>
      <c r="F29" s="399">
        <f t="shared" si="2"/>
        <v>2555621.71</v>
      </c>
    </row>
    <row r="30" spans="1:7" ht="15" customHeight="1">
      <c r="B30" s="377" t="s">
        <v>414</v>
      </c>
      <c r="C30" s="377" t="s">
        <v>42</v>
      </c>
      <c r="D30" s="379">
        <v>21108.41</v>
      </c>
      <c r="E30" s="380">
        <v>0</v>
      </c>
      <c r="F30" s="383">
        <f t="shared" si="2"/>
        <v>21108.41</v>
      </c>
    </row>
    <row r="31" spans="1:7" ht="15" customHeight="1">
      <c r="B31" s="377" t="s">
        <v>43</v>
      </c>
      <c r="C31" s="377" t="s">
        <v>44</v>
      </c>
      <c r="D31" s="379">
        <v>1527358.21</v>
      </c>
      <c r="E31" s="380">
        <v>0</v>
      </c>
      <c r="F31" s="383">
        <f t="shared" si="2"/>
        <v>1527358.21</v>
      </c>
    </row>
    <row r="32" spans="1:7">
      <c r="B32" s="377" t="s">
        <v>425</v>
      </c>
      <c r="C32" s="377" t="s">
        <v>33</v>
      </c>
      <c r="D32" s="379">
        <v>32700</v>
      </c>
      <c r="E32" s="380">
        <v>0</v>
      </c>
      <c r="F32" s="387">
        <f t="shared" si="2"/>
        <v>32700</v>
      </c>
    </row>
    <row r="33" spans="2:7" ht="15" customHeight="1">
      <c r="B33" s="377" t="s">
        <v>446</v>
      </c>
      <c r="C33" s="377" t="s">
        <v>447</v>
      </c>
      <c r="D33" s="379">
        <v>20000</v>
      </c>
      <c r="E33" s="380">
        <v>0</v>
      </c>
      <c r="F33" s="384">
        <f t="shared" si="2"/>
        <v>20000</v>
      </c>
    </row>
    <row r="34" spans="2:7" ht="15" customHeight="1">
      <c r="B34" s="377" t="s">
        <v>46</v>
      </c>
      <c r="C34" s="377" t="s">
        <v>47</v>
      </c>
      <c r="D34" s="379">
        <v>2115854.56</v>
      </c>
      <c r="E34" s="380">
        <v>0</v>
      </c>
      <c r="F34" s="399">
        <f t="shared" si="2"/>
        <v>2115854.56</v>
      </c>
      <c r="G34" s="383">
        <f>SUM(F34+F29+F26)</f>
        <v>4858523.4799999995</v>
      </c>
    </row>
    <row r="35" spans="2:7" ht="15" customHeight="1">
      <c r="B35" s="377" t="s">
        <v>34</v>
      </c>
      <c r="C35" s="377" t="s">
        <v>35</v>
      </c>
      <c r="D35" s="379">
        <v>128928.22</v>
      </c>
      <c r="E35" s="380">
        <v>0</v>
      </c>
      <c r="F35" s="384">
        <f t="shared" si="2"/>
        <v>128928.22</v>
      </c>
    </row>
    <row r="36" spans="2:7" ht="15" customHeight="1">
      <c r="B36" s="377" t="s">
        <v>49</v>
      </c>
      <c r="C36" s="377" t="s">
        <v>50</v>
      </c>
      <c r="D36" s="379">
        <v>6000</v>
      </c>
      <c r="E36" s="380">
        <v>0</v>
      </c>
      <c r="F36" s="387">
        <f t="shared" si="2"/>
        <v>6000</v>
      </c>
    </row>
    <row r="37" spans="2:7">
      <c r="B37" s="377" t="s">
        <v>428</v>
      </c>
      <c r="C37" s="377" t="s">
        <v>429</v>
      </c>
      <c r="D37" s="379">
        <v>195958.8</v>
      </c>
      <c r="E37" s="380">
        <v>0</v>
      </c>
      <c r="F37" s="384">
        <f t="shared" si="2"/>
        <v>195958.8</v>
      </c>
    </row>
    <row r="38" spans="2:7" ht="15" customHeight="1">
      <c r="B38" s="377" t="s">
        <v>52</v>
      </c>
      <c r="C38" s="377" t="s">
        <v>53</v>
      </c>
      <c r="D38" s="379">
        <v>1513366.85</v>
      </c>
      <c r="E38" s="380">
        <v>0</v>
      </c>
      <c r="F38" s="384">
        <f t="shared" si="2"/>
        <v>1513366.85</v>
      </c>
    </row>
    <row r="39" spans="2:7" ht="15" customHeight="1">
      <c r="B39" s="377" t="s">
        <v>468</v>
      </c>
      <c r="C39" s="377" t="s">
        <v>469</v>
      </c>
      <c r="D39" s="379">
        <v>1615.14</v>
      </c>
      <c r="E39" s="380">
        <v>0</v>
      </c>
      <c r="F39" s="384">
        <f t="shared" si="2"/>
        <v>1615.14</v>
      </c>
      <c r="G39" s="383">
        <f>SUM(F39+F38+F37+F35+F33+F28)</f>
        <v>3345777.5700000003</v>
      </c>
    </row>
    <row r="40" spans="2:7" ht="15" customHeight="1">
      <c r="B40" s="377" t="s">
        <v>434</v>
      </c>
      <c r="C40" s="377" t="s">
        <v>435</v>
      </c>
      <c r="D40" s="379">
        <v>286050</v>
      </c>
      <c r="E40" s="380">
        <v>0</v>
      </c>
      <c r="F40" s="387">
        <f t="shared" si="2"/>
        <v>286050</v>
      </c>
      <c r="G40" s="383">
        <f>SUM(F40+F36+F32+F27)</f>
        <v>370805</v>
      </c>
    </row>
    <row r="41" spans="2:7">
      <c r="B41" s="378" t="s">
        <v>57</v>
      </c>
      <c r="C41" s="378" t="s">
        <v>58</v>
      </c>
      <c r="D41" s="381">
        <f>SUM(D9:D40)</f>
        <v>41742689.089999996</v>
      </c>
      <c r="E41" s="381">
        <f>SUM(E9:E40)</f>
        <v>41742689.089999996</v>
      </c>
      <c r="F41" s="383">
        <f>SUM(F9:F40)</f>
        <v>-5.7043507695198059E-9</v>
      </c>
    </row>
    <row r="42" spans="2:7" ht="15.75" customHeight="1"/>
    <row r="44" spans="2:7">
      <c r="D44" s="383">
        <f>D41-E41</f>
        <v>0</v>
      </c>
      <c r="F44" s="383">
        <f>SUM(F26:F40)</f>
        <v>10123572.67</v>
      </c>
    </row>
    <row r="45" spans="2:7">
      <c r="F45" s="388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3" bestFit="1" customWidth="1"/>
    <col min="2" max="2" width="13.28515625" style="373" customWidth="1"/>
    <col min="3" max="3" width="52.140625" style="373" bestFit="1" customWidth="1"/>
    <col min="4" max="5" width="13.85546875" style="373" bestFit="1" customWidth="1"/>
    <col min="6" max="6" width="14.42578125" style="373" customWidth="1"/>
    <col min="7" max="8" width="14.85546875" style="373" bestFit="1" customWidth="1"/>
    <col min="9" max="16384" width="11.42578125" style="373"/>
  </cols>
  <sheetData>
    <row r="1" spans="1:7" ht="18.75" customHeight="1"/>
    <row r="2" spans="1:7" ht="26.1" customHeight="1">
      <c r="A2" s="493" t="s">
        <v>1</v>
      </c>
      <c r="B2" s="493"/>
      <c r="C2" s="493"/>
      <c r="D2" s="493"/>
      <c r="E2" s="493"/>
      <c r="F2" s="493"/>
    </row>
    <row r="3" spans="1:7" ht="22.9" customHeight="1">
      <c r="A3" s="493" t="s">
        <v>467</v>
      </c>
      <c r="B3" s="493"/>
      <c r="C3" s="493"/>
      <c r="D3" s="493"/>
      <c r="E3" s="493"/>
      <c r="F3" s="493"/>
    </row>
    <row r="4" spans="1:7" ht="14.25" customHeight="1">
      <c r="A4" s="493" t="s">
        <v>2</v>
      </c>
      <c r="B4" s="493"/>
      <c r="C4" s="493"/>
      <c r="D4" s="493"/>
      <c r="E4" s="493"/>
      <c r="F4" s="493"/>
    </row>
    <row r="5" spans="1:7" ht="18" customHeight="1">
      <c r="C5" s="375"/>
    </row>
    <row r="6" spans="1:7" ht="17.25" customHeight="1"/>
    <row r="7" spans="1:7" ht="15" customHeight="1"/>
    <row r="8" spans="1:7">
      <c r="A8" s="347" t="s">
        <v>430</v>
      </c>
      <c r="B8" s="376" t="s">
        <v>4</v>
      </c>
      <c r="C8" s="376" t="s">
        <v>5</v>
      </c>
      <c r="D8" s="376" t="s">
        <v>6</v>
      </c>
      <c r="E8" s="374" t="s">
        <v>7</v>
      </c>
      <c r="F8" s="344" t="s">
        <v>8</v>
      </c>
    </row>
    <row r="9" spans="1:7" ht="15" customHeight="1">
      <c r="A9" s="373">
        <v>186689.10000000006</v>
      </c>
      <c r="B9" s="377" t="s">
        <v>11</v>
      </c>
      <c r="C9" s="377" t="s">
        <v>12</v>
      </c>
      <c r="D9" s="379">
        <v>185790.47</v>
      </c>
      <c r="E9" s="380">
        <v>371467.78</v>
      </c>
      <c r="F9" s="177">
        <f>A9+D9-E9</f>
        <v>1011.7900000000373</v>
      </c>
    </row>
    <row r="10" spans="1:7" ht="15" customHeight="1">
      <c r="A10" s="373">
        <v>3947051.3600000017</v>
      </c>
      <c r="B10" s="377" t="s">
        <v>14</v>
      </c>
      <c r="C10" s="377" t="s">
        <v>15</v>
      </c>
      <c r="D10" s="379">
        <v>3942394.23</v>
      </c>
      <c r="E10" s="380">
        <v>7878556.21</v>
      </c>
      <c r="F10" s="177">
        <f t="shared" ref="F10:F17" si="0">A10+D10-E10</f>
        <v>10889.380000001751</v>
      </c>
    </row>
    <row r="11" spans="1:7" ht="15" customHeight="1">
      <c r="A11" s="373">
        <v>18757958.439999998</v>
      </c>
      <c r="B11" s="377" t="s">
        <v>9</v>
      </c>
      <c r="C11" s="377" t="s">
        <v>10</v>
      </c>
      <c r="D11" s="393">
        <v>12147532.800000001</v>
      </c>
      <c r="E11" s="380">
        <v>10979246.939999999</v>
      </c>
      <c r="F11" s="177">
        <f t="shared" si="0"/>
        <v>19926244.299999997</v>
      </c>
      <c r="G11" s="383">
        <f>SUM(F9:F11)</f>
        <v>19938145.469999999</v>
      </c>
    </row>
    <row r="12" spans="1:7" ht="15" customHeight="1">
      <c r="B12" s="174" t="s">
        <v>16</v>
      </c>
      <c r="C12" s="350" t="s">
        <v>17</v>
      </c>
      <c r="D12" s="343">
        <v>8789377.4299999997</v>
      </c>
      <c r="E12" s="392"/>
      <c r="F12" s="177">
        <f t="shared" si="0"/>
        <v>8789377.4299999997</v>
      </c>
    </row>
    <row r="13" spans="1:7" ht="15" customHeight="1">
      <c r="B13" s="240" t="s">
        <v>18</v>
      </c>
      <c r="C13" s="351" t="s">
        <v>19</v>
      </c>
      <c r="D13" s="394"/>
      <c r="E13" s="380"/>
      <c r="F13" s="177">
        <f t="shared" si="0"/>
        <v>0</v>
      </c>
    </row>
    <row r="14" spans="1:7" ht="15" customHeight="1">
      <c r="A14" s="379">
        <v>1685245.2399999998</v>
      </c>
      <c r="B14" s="286" t="s">
        <v>20</v>
      </c>
      <c r="C14" s="352" t="s">
        <v>21</v>
      </c>
      <c r="D14" s="379"/>
      <c r="E14" s="380"/>
      <c r="F14" s="177">
        <f t="shared" si="0"/>
        <v>1685245.2399999998</v>
      </c>
    </row>
    <row r="15" spans="1:7" ht="15" customHeight="1">
      <c r="A15" s="343">
        <v>6070784.4100000001</v>
      </c>
      <c r="B15" s="286" t="s">
        <v>22</v>
      </c>
      <c r="C15" s="352" t="s">
        <v>23</v>
      </c>
      <c r="D15" s="343"/>
      <c r="E15" s="380"/>
      <c r="F15" s="177">
        <f t="shared" si="0"/>
        <v>6070784.4100000001</v>
      </c>
    </row>
    <row r="16" spans="1:7" ht="15" customHeight="1">
      <c r="A16" s="379">
        <v>9011691.8699999973</v>
      </c>
      <c r="B16" s="286" t="s">
        <v>24</v>
      </c>
      <c r="C16" s="352" t="s">
        <v>25</v>
      </c>
      <c r="D16" s="379"/>
      <c r="E16" s="380"/>
      <c r="F16" s="177">
        <f t="shared" si="0"/>
        <v>9011691.8699999973</v>
      </c>
    </row>
    <row r="17" spans="1:8" ht="15" customHeight="1">
      <c r="A17" s="379">
        <v>1754702.25</v>
      </c>
      <c r="B17" s="240" t="s">
        <v>59</v>
      </c>
      <c r="C17" s="351" t="s">
        <v>60</v>
      </c>
      <c r="D17" s="379"/>
      <c r="E17" s="380"/>
      <c r="F17" s="177">
        <f t="shared" si="0"/>
        <v>1754702.25</v>
      </c>
      <c r="G17" s="383">
        <f>SUM(F14:F17)</f>
        <v>18522423.769999996</v>
      </c>
    </row>
    <row r="18" spans="1:8" ht="15" customHeight="1">
      <c r="B18" s="377" t="s">
        <v>423</v>
      </c>
      <c r="C18" s="377" t="s">
        <v>424</v>
      </c>
      <c r="D18" s="379">
        <v>140106.29999999999</v>
      </c>
      <c r="E18" s="380">
        <v>140106.29999999999</v>
      </c>
      <c r="F18" s="177">
        <f t="shared" ref="F18:F26" si="1">-(E18+A18-D18)</f>
        <v>0</v>
      </c>
    </row>
    <row r="19" spans="1:8" ht="15" customHeight="1">
      <c r="A19" s="373">
        <v>14223497.17</v>
      </c>
      <c r="B19" s="377" t="s">
        <v>28</v>
      </c>
      <c r="C19" s="377" t="s">
        <v>29</v>
      </c>
      <c r="D19" s="379">
        <v>12195144.09</v>
      </c>
      <c r="E19" s="380">
        <v>11657580.76</v>
      </c>
      <c r="F19" s="177">
        <f t="shared" si="1"/>
        <v>-13685933.84</v>
      </c>
    </row>
    <row r="20" spans="1:8" s="388" customFormat="1" ht="15" customHeight="1">
      <c r="A20" s="382">
        <v>6405507.2000000002</v>
      </c>
      <c r="B20" s="377" t="s">
        <v>406</v>
      </c>
      <c r="C20" s="377" t="s">
        <v>407</v>
      </c>
      <c r="D20" s="379">
        <v>3592875.69</v>
      </c>
      <c r="E20" s="380">
        <v>763280.88</v>
      </c>
      <c r="F20" s="177">
        <f t="shared" si="1"/>
        <v>-3575912.39</v>
      </c>
    </row>
    <row r="21" spans="1:8" s="388" customFormat="1" ht="15" customHeight="1">
      <c r="A21" s="388">
        <v>1059693.42</v>
      </c>
      <c r="B21" s="377" t="s">
        <v>408</v>
      </c>
      <c r="C21" s="377" t="s">
        <v>409</v>
      </c>
      <c r="D21" s="379">
        <v>0</v>
      </c>
      <c r="E21" s="380">
        <v>128928.22</v>
      </c>
      <c r="F21" s="177">
        <f t="shared" si="1"/>
        <v>-1188621.6399999999</v>
      </c>
      <c r="H21" s="382"/>
    </row>
    <row r="22" spans="1:8" s="388" customFormat="1" ht="15" customHeight="1">
      <c r="A22" s="388">
        <v>651583.69999999995</v>
      </c>
      <c r="B22" s="377" t="s">
        <v>26</v>
      </c>
      <c r="C22" s="377" t="s">
        <v>27</v>
      </c>
      <c r="D22" s="379">
        <v>356533.82</v>
      </c>
      <c r="E22" s="380">
        <v>548424.85</v>
      </c>
      <c r="F22" s="177">
        <f t="shared" si="1"/>
        <v>-843474.72999999975</v>
      </c>
      <c r="H22" s="382"/>
    </row>
    <row r="23" spans="1:8" s="388" customFormat="1" ht="15" customHeight="1">
      <c r="A23" s="388">
        <v>19073841.179999989</v>
      </c>
      <c r="B23" s="286" t="s">
        <v>61</v>
      </c>
      <c r="C23" s="352" t="s">
        <v>62</v>
      </c>
      <c r="D23" s="379"/>
      <c r="E23" s="380">
        <v>7574108.0100000054</v>
      </c>
      <c r="F23" s="177">
        <f t="shared" si="1"/>
        <v>-26647949.189999994</v>
      </c>
      <c r="H23" s="383"/>
    </row>
    <row r="24" spans="1:8" ht="15" customHeight="1">
      <c r="B24" s="172" t="s">
        <v>63</v>
      </c>
      <c r="C24" s="353" t="s">
        <v>64</v>
      </c>
      <c r="D24" s="379"/>
      <c r="E24" s="380"/>
      <c r="F24" s="177">
        <f t="shared" si="1"/>
        <v>0</v>
      </c>
      <c r="H24" s="382"/>
    </row>
    <row r="25" spans="1:8" s="388" customFormat="1" ht="15" customHeight="1">
      <c r="B25" s="391" t="s">
        <v>431</v>
      </c>
      <c r="C25" s="391" t="s">
        <v>432</v>
      </c>
      <c r="D25" s="379"/>
      <c r="E25" s="390">
        <v>4128184.7</v>
      </c>
      <c r="F25" s="177">
        <f t="shared" si="1"/>
        <v>-4128184.7</v>
      </c>
      <c r="H25" s="383"/>
    </row>
    <row r="26" spans="1:8" ht="15" customHeight="1">
      <c r="B26" s="377" t="s">
        <v>30</v>
      </c>
      <c r="C26" s="377" t="s">
        <v>31</v>
      </c>
      <c r="D26" s="379">
        <v>0</v>
      </c>
      <c r="E26" s="390">
        <v>12147532.800000001</v>
      </c>
      <c r="F26" s="177">
        <f t="shared" si="1"/>
        <v>-12147532.800000001</v>
      </c>
      <c r="G26" s="383">
        <f>SUM(F25:F26)</f>
        <v>-16275717.5</v>
      </c>
    </row>
    <row r="27" spans="1:8" ht="15" customHeight="1">
      <c r="B27" s="377" t="s">
        <v>36</v>
      </c>
      <c r="C27" s="377" t="s">
        <v>37</v>
      </c>
      <c r="D27" s="379">
        <v>119732.01</v>
      </c>
      <c r="E27" s="380">
        <v>0</v>
      </c>
      <c r="F27" s="387">
        <f>D27</f>
        <v>119732.01</v>
      </c>
    </row>
    <row r="28" spans="1:8">
      <c r="B28" s="377" t="s">
        <v>38</v>
      </c>
      <c r="C28" s="377" t="s">
        <v>39</v>
      </c>
      <c r="D28" s="379">
        <v>1032421.92</v>
      </c>
      <c r="E28" s="380">
        <v>0</v>
      </c>
      <c r="F28" s="398">
        <f t="shared" ref="F28:F43" si="2">D28</f>
        <v>1032421.92</v>
      </c>
    </row>
    <row r="29" spans="1:8">
      <c r="B29" s="377" t="s">
        <v>426</v>
      </c>
      <c r="C29" s="377" t="s">
        <v>427</v>
      </c>
      <c r="D29" s="379">
        <v>1451818.89</v>
      </c>
      <c r="E29" s="380">
        <v>0</v>
      </c>
      <c r="F29" s="384">
        <f t="shared" si="2"/>
        <v>1451818.89</v>
      </c>
    </row>
    <row r="30" spans="1:8" ht="15" customHeight="1">
      <c r="B30" s="377" t="s">
        <v>40</v>
      </c>
      <c r="C30" s="377" t="s">
        <v>41</v>
      </c>
      <c r="D30" s="379">
        <v>1675191.31</v>
      </c>
      <c r="E30" s="380">
        <v>0</v>
      </c>
      <c r="F30" s="387">
        <f t="shared" si="2"/>
        <v>1675191.31</v>
      </c>
    </row>
    <row r="31" spans="1:8" ht="15" customHeight="1">
      <c r="B31" s="377" t="s">
        <v>414</v>
      </c>
      <c r="C31" s="377" t="s">
        <v>42</v>
      </c>
      <c r="D31" s="379">
        <v>30315.040000000001</v>
      </c>
      <c r="E31" s="380">
        <v>0</v>
      </c>
      <c r="F31" s="397">
        <f t="shared" si="2"/>
        <v>30315.040000000001</v>
      </c>
    </row>
    <row r="32" spans="1:8" ht="15" customHeight="1">
      <c r="B32" s="377" t="s">
        <v>43</v>
      </c>
      <c r="C32" s="377" t="s">
        <v>44</v>
      </c>
      <c r="D32" s="379">
        <v>378467</v>
      </c>
      <c r="E32" s="380">
        <v>0</v>
      </c>
      <c r="F32" s="396">
        <f t="shared" si="2"/>
        <v>378467</v>
      </c>
    </row>
    <row r="33" spans="2:7" ht="15" customHeight="1">
      <c r="B33" s="377" t="s">
        <v>417</v>
      </c>
      <c r="C33" s="377" t="s">
        <v>418</v>
      </c>
      <c r="D33" s="379">
        <v>163682.87</v>
      </c>
      <c r="E33" s="380">
        <v>0</v>
      </c>
      <c r="F33" s="384">
        <f t="shared" si="2"/>
        <v>163682.87</v>
      </c>
    </row>
    <row r="34" spans="2:7" ht="15" customHeight="1">
      <c r="B34" s="377" t="s">
        <v>419</v>
      </c>
      <c r="C34" s="377" t="s">
        <v>420</v>
      </c>
      <c r="D34" s="379">
        <v>27590.09</v>
      </c>
      <c r="E34" s="380">
        <v>0</v>
      </c>
      <c r="F34" s="384">
        <f t="shared" si="2"/>
        <v>27590.09</v>
      </c>
    </row>
    <row r="35" spans="2:7" ht="15" customHeight="1">
      <c r="B35" s="377" t="s">
        <v>421</v>
      </c>
      <c r="C35" s="377" t="s">
        <v>422</v>
      </c>
      <c r="D35" s="379">
        <v>163513.9</v>
      </c>
      <c r="E35" s="380">
        <v>0</v>
      </c>
      <c r="F35" s="384">
        <f t="shared" si="2"/>
        <v>163513.9</v>
      </c>
    </row>
    <row r="36" spans="2:7">
      <c r="B36" s="377" t="s">
        <v>425</v>
      </c>
      <c r="C36" s="377" t="s">
        <v>33</v>
      </c>
      <c r="D36" s="379">
        <v>17800</v>
      </c>
      <c r="E36" s="380">
        <v>0</v>
      </c>
      <c r="F36" s="398">
        <f t="shared" si="2"/>
        <v>17800</v>
      </c>
    </row>
    <row r="37" spans="2:7" ht="15" customHeight="1">
      <c r="B37" s="377" t="s">
        <v>465</v>
      </c>
      <c r="C37" s="377" t="s">
        <v>466</v>
      </c>
      <c r="D37" s="379">
        <v>272448</v>
      </c>
      <c r="E37" s="380">
        <v>0</v>
      </c>
      <c r="F37" s="398">
        <f t="shared" si="2"/>
        <v>272448</v>
      </c>
    </row>
    <row r="38" spans="2:7">
      <c r="B38" s="377" t="s">
        <v>46</v>
      </c>
      <c r="C38" s="377" t="s">
        <v>47</v>
      </c>
      <c r="D38" s="379">
        <v>6780944.4000000004</v>
      </c>
      <c r="E38" s="380">
        <v>0</v>
      </c>
      <c r="F38" s="387">
        <f t="shared" si="2"/>
        <v>6780944.4000000004</v>
      </c>
      <c r="G38" s="383">
        <f>SUM(F38+F30+F27)</f>
        <v>8575867.7200000007</v>
      </c>
    </row>
    <row r="39" spans="2:7">
      <c r="B39" s="377" t="s">
        <v>34</v>
      </c>
      <c r="C39" s="377" t="s">
        <v>35</v>
      </c>
      <c r="D39" s="379">
        <v>128928.22</v>
      </c>
      <c r="E39" s="380">
        <v>0</v>
      </c>
      <c r="F39" s="384">
        <f t="shared" si="2"/>
        <v>128928.22</v>
      </c>
    </row>
    <row r="40" spans="2:7" ht="15" customHeight="1">
      <c r="B40" s="377" t="s">
        <v>440</v>
      </c>
      <c r="C40" s="377" t="s">
        <v>441</v>
      </c>
      <c r="D40" s="379">
        <v>391000</v>
      </c>
      <c r="E40" s="380">
        <v>0</v>
      </c>
      <c r="F40" s="398">
        <f t="shared" si="2"/>
        <v>391000</v>
      </c>
    </row>
    <row r="41" spans="2:7">
      <c r="B41" s="377" t="s">
        <v>428</v>
      </c>
      <c r="C41" s="377" t="s">
        <v>429</v>
      </c>
      <c r="D41" s="379">
        <v>1368023.95</v>
      </c>
      <c r="E41" s="380">
        <v>0</v>
      </c>
      <c r="F41" s="384">
        <f t="shared" si="2"/>
        <v>1368023.95</v>
      </c>
    </row>
    <row r="42" spans="2:7">
      <c r="B42" s="377" t="s">
        <v>52</v>
      </c>
      <c r="C42" s="377" t="s">
        <v>53</v>
      </c>
      <c r="D42" s="379">
        <v>648935.02</v>
      </c>
      <c r="E42" s="380">
        <v>0</v>
      </c>
      <c r="F42" s="384">
        <f t="shared" si="2"/>
        <v>648935.02</v>
      </c>
      <c r="G42" s="383">
        <f>SUM(F42+F41+F39+F35+F33+F34+F29)</f>
        <v>3952492.9399999995</v>
      </c>
    </row>
    <row r="43" spans="2:7">
      <c r="B43" s="377" t="s">
        <v>434</v>
      </c>
      <c r="C43" s="377" t="s">
        <v>435</v>
      </c>
      <c r="D43" s="379">
        <v>316850</v>
      </c>
      <c r="E43" s="380">
        <v>0</v>
      </c>
      <c r="F43" s="398">
        <f t="shared" si="2"/>
        <v>316850</v>
      </c>
      <c r="G43" s="383">
        <f>SUM(F43+F40+F37+F36+F28)</f>
        <v>2030519.92</v>
      </c>
    </row>
    <row r="44" spans="2:7">
      <c r="B44" s="378" t="s">
        <v>57</v>
      </c>
      <c r="C44" s="389" t="s">
        <v>58</v>
      </c>
      <c r="D44" s="381">
        <f>SUM(D9:D43)</f>
        <v>56317417.450000003</v>
      </c>
      <c r="E44" s="381">
        <f>SUM(E9:E43)</f>
        <v>56317417.450000003</v>
      </c>
      <c r="F44" s="395">
        <f>SUM(F9:F43)</f>
        <v>2.5611370801925659E-9</v>
      </c>
    </row>
    <row r="45" spans="2:7" ht="18" customHeight="1">
      <c r="D45" s="382"/>
      <c r="E45" s="382"/>
    </row>
    <row r="47" spans="2:7">
      <c r="D47" s="383" t="s">
        <v>102</v>
      </c>
      <c r="F47" s="383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3" customWidth="1"/>
    <col min="2" max="2" width="14.42578125" style="373" customWidth="1"/>
    <col min="3" max="3" width="41" style="373" customWidth="1"/>
    <col min="4" max="5" width="14.28515625" style="373" bestFit="1" customWidth="1"/>
    <col min="6" max="6" width="18" style="373" customWidth="1"/>
    <col min="7" max="7" width="14.140625" style="373" customWidth="1"/>
    <col min="8" max="16384" width="11.42578125" style="373"/>
  </cols>
  <sheetData>
    <row r="1" spans="1:7" ht="21" customHeight="1"/>
    <row r="2" spans="1:7" ht="19.5" customHeight="1">
      <c r="A2" s="493" t="s">
        <v>1</v>
      </c>
      <c r="B2" s="493"/>
      <c r="C2" s="493"/>
      <c r="D2" s="493"/>
      <c r="E2" s="493"/>
      <c r="F2" s="493"/>
    </row>
    <row r="3" spans="1:7" ht="22.9" customHeight="1">
      <c r="A3" s="493" t="s">
        <v>464</v>
      </c>
      <c r="B3" s="493"/>
      <c r="C3" s="493"/>
      <c r="D3" s="493"/>
      <c r="E3" s="493"/>
      <c r="F3" s="493"/>
    </row>
    <row r="4" spans="1:7" ht="15.75" customHeight="1">
      <c r="A4" s="493" t="s">
        <v>2</v>
      </c>
      <c r="B4" s="493"/>
      <c r="C4" s="493"/>
      <c r="D4" s="493"/>
      <c r="E4" s="493"/>
      <c r="F4" s="493"/>
    </row>
    <row r="5" spans="1:7" ht="18" customHeight="1">
      <c r="C5" s="375"/>
    </row>
    <row r="6" spans="1:7">
      <c r="E6" s="375"/>
    </row>
    <row r="7" spans="1:7" ht="14.25" customHeight="1"/>
    <row r="8" spans="1:7">
      <c r="A8" s="347" t="s">
        <v>430</v>
      </c>
      <c r="B8" s="376" t="s">
        <v>4</v>
      </c>
      <c r="C8" s="376" t="s">
        <v>5</v>
      </c>
      <c r="D8" s="376" t="s">
        <v>6</v>
      </c>
      <c r="E8" s="374" t="s">
        <v>7</v>
      </c>
      <c r="F8" s="344" t="s">
        <v>8</v>
      </c>
    </row>
    <row r="9" spans="1:7" ht="15" customHeight="1">
      <c r="A9" s="382">
        <v>1520.4700000000012</v>
      </c>
      <c r="B9" s="377" t="s">
        <v>11</v>
      </c>
      <c r="C9" s="377" t="s">
        <v>12</v>
      </c>
      <c r="D9" s="379">
        <v>371551.71</v>
      </c>
      <c r="E9" s="380">
        <v>186383.08</v>
      </c>
      <c r="F9" s="177">
        <f>A9+D9-E9</f>
        <v>186689.10000000006</v>
      </c>
    </row>
    <row r="10" spans="1:7" ht="15" customHeight="1">
      <c r="A10" s="382">
        <v>5768.2900000018999</v>
      </c>
      <c r="B10" s="377" t="s">
        <v>14</v>
      </c>
      <c r="C10" s="377" t="s">
        <v>15</v>
      </c>
      <c r="D10" s="379">
        <v>7882284.6299999999</v>
      </c>
      <c r="E10" s="380">
        <v>3941001.56</v>
      </c>
      <c r="F10" s="177">
        <f t="shared" ref="F10:F12" si="0">A10+D10-E10</f>
        <v>3947051.3600000017</v>
      </c>
    </row>
    <row r="11" spans="1:7" ht="15" customHeight="1">
      <c r="A11" s="382">
        <v>16196882.119999999</v>
      </c>
      <c r="B11" s="377" t="s">
        <v>9</v>
      </c>
      <c r="C11" s="377" t="s">
        <v>10</v>
      </c>
      <c r="D11" s="379">
        <v>9018812.1400000006</v>
      </c>
      <c r="E11" s="380">
        <v>6457735.8200000003</v>
      </c>
      <c r="F11" s="177">
        <f t="shared" si="0"/>
        <v>18757958.439999998</v>
      </c>
      <c r="G11" s="383">
        <f>SUM(F9:F11)</f>
        <v>22891698.899999999</v>
      </c>
    </row>
    <row r="12" spans="1:7" ht="15" customHeight="1">
      <c r="A12" s="382"/>
      <c r="B12" s="174" t="s">
        <v>16</v>
      </c>
      <c r="C12" s="350" t="s">
        <v>17</v>
      </c>
      <c r="D12" s="379">
        <v>10125703.189999999</v>
      </c>
      <c r="E12" s="380"/>
      <c r="F12" s="177">
        <f t="shared" si="0"/>
        <v>10125703.189999999</v>
      </c>
    </row>
    <row r="13" spans="1:7" ht="15" customHeight="1">
      <c r="A13" s="382"/>
      <c r="B13" s="240" t="s">
        <v>18</v>
      </c>
      <c r="C13" s="351" t="s">
        <v>19</v>
      </c>
      <c r="D13" s="379"/>
      <c r="E13" s="380"/>
      <c r="F13" s="177">
        <f t="shared" ref="F13:F17" si="1">A13+D13-E13</f>
        <v>0</v>
      </c>
    </row>
    <row r="14" spans="1:7" ht="15" customHeight="1">
      <c r="A14" s="382">
        <v>1685314.4</v>
      </c>
      <c r="B14" s="286" t="s">
        <v>20</v>
      </c>
      <c r="C14" s="352" t="s">
        <v>21</v>
      </c>
      <c r="D14" s="379"/>
      <c r="E14" s="380"/>
      <c r="F14" s="177">
        <f t="shared" si="1"/>
        <v>1685314.4</v>
      </c>
    </row>
    <row r="15" spans="1:7" ht="15" customHeight="1">
      <c r="A15" s="382">
        <v>6070784.4100000001</v>
      </c>
      <c r="B15" s="286" t="s">
        <v>22</v>
      </c>
      <c r="C15" s="352" t="s">
        <v>23</v>
      </c>
      <c r="D15" s="379"/>
      <c r="E15" s="380"/>
      <c r="F15" s="177">
        <f t="shared" si="1"/>
        <v>6070784.4100000001</v>
      </c>
    </row>
    <row r="16" spans="1:7" ht="15" customHeight="1">
      <c r="A16" s="382">
        <v>9378170.8699999973</v>
      </c>
      <c r="B16" s="286" t="s">
        <v>24</v>
      </c>
      <c r="C16" s="352" t="s">
        <v>25</v>
      </c>
      <c r="D16" s="379"/>
      <c r="E16" s="380"/>
      <c r="F16" s="177">
        <f t="shared" si="1"/>
        <v>9378170.8699999973</v>
      </c>
    </row>
    <row r="17" spans="1:7" ht="15" customHeight="1">
      <c r="A17" s="382">
        <v>1345990.2599999998</v>
      </c>
      <c r="B17" s="240" t="s">
        <v>59</v>
      </c>
      <c r="C17" s="351" t="s">
        <v>60</v>
      </c>
      <c r="D17" s="379"/>
      <c r="E17" s="380"/>
      <c r="F17" s="177">
        <f t="shared" si="1"/>
        <v>1345990.2599999998</v>
      </c>
      <c r="G17" s="383">
        <f>SUM(F14:F17)</f>
        <v>18480259.939999998</v>
      </c>
    </row>
    <row r="18" spans="1:7" ht="15" customHeight="1">
      <c r="B18" s="377" t="s">
        <v>423</v>
      </c>
      <c r="C18" s="377" t="s">
        <v>424</v>
      </c>
      <c r="D18" s="379">
        <v>0</v>
      </c>
      <c r="E18" s="380">
        <v>140106.29999999999</v>
      </c>
      <c r="F18" s="177">
        <f t="shared" ref="F18:F25" si="2">-(E18+A18-D18)</f>
        <v>-140106.29999999999</v>
      </c>
    </row>
    <row r="19" spans="1:7" ht="15" customHeight="1">
      <c r="A19" s="373">
        <v>3761515.34</v>
      </c>
      <c r="B19" s="377" t="s">
        <v>28</v>
      </c>
      <c r="C19" s="377" t="s">
        <v>29</v>
      </c>
      <c r="D19" s="379">
        <v>8350777.0999999996</v>
      </c>
      <c r="E19" s="380">
        <v>18812758.93</v>
      </c>
      <c r="F19" s="177">
        <f t="shared" si="2"/>
        <v>-14223497.17</v>
      </c>
    </row>
    <row r="20" spans="1:7" ht="15" customHeight="1">
      <c r="A20" s="373">
        <v>5642226.3200000003</v>
      </c>
      <c r="B20" s="377" t="s">
        <v>406</v>
      </c>
      <c r="C20" s="377" t="s">
        <v>407</v>
      </c>
      <c r="D20" s="379">
        <v>0</v>
      </c>
      <c r="E20" s="380">
        <v>763280.88</v>
      </c>
      <c r="F20" s="177">
        <f t="shared" si="2"/>
        <v>-6405507.2000000002</v>
      </c>
    </row>
    <row r="21" spans="1:7" ht="15" customHeight="1">
      <c r="A21" s="373">
        <v>927549.58</v>
      </c>
      <c r="B21" s="377" t="s">
        <v>408</v>
      </c>
      <c r="C21" s="377" t="s">
        <v>409</v>
      </c>
      <c r="D21" s="379">
        <v>0</v>
      </c>
      <c r="E21" s="380">
        <v>132143.84</v>
      </c>
      <c r="F21" s="177">
        <f t="shared" si="2"/>
        <v>-1059693.42</v>
      </c>
    </row>
    <row r="22" spans="1:7" ht="15" customHeight="1">
      <c r="A22" s="373">
        <v>589001.96</v>
      </c>
      <c r="B22" s="377" t="s">
        <v>26</v>
      </c>
      <c r="C22" s="377" t="s">
        <v>27</v>
      </c>
      <c r="D22" s="379">
        <v>315967.17</v>
      </c>
      <c r="E22" s="380">
        <v>378548.91</v>
      </c>
      <c r="F22" s="177">
        <f t="shared" si="2"/>
        <v>-651583.69999999995</v>
      </c>
    </row>
    <row r="23" spans="1:7" ht="15" customHeight="1">
      <c r="A23" s="373">
        <v>23764137.619999975</v>
      </c>
      <c r="B23" s="286" t="s">
        <v>61</v>
      </c>
      <c r="C23" s="352" t="s">
        <v>62</v>
      </c>
      <c r="D23" s="379"/>
      <c r="E23" s="380">
        <v>10125703.19000002</v>
      </c>
      <c r="F23" s="177">
        <f t="shared" si="2"/>
        <v>-33889840.809999995</v>
      </c>
    </row>
    <row r="24" spans="1:7" ht="15" customHeight="1">
      <c r="B24" s="172" t="s">
        <v>63</v>
      </c>
      <c r="C24" s="353" t="s">
        <v>64</v>
      </c>
      <c r="D24" s="379"/>
      <c r="E24" s="380"/>
      <c r="F24" s="177">
        <f t="shared" si="2"/>
        <v>0</v>
      </c>
    </row>
    <row r="25" spans="1:7" ht="15" customHeight="1">
      <c r="B25" s="377" t="s">
        <v>30</v>
      </c>
      <c r="C25" s="377" t="s">
        <v>31</v>
      </c>
      <c r="D25" s="379">
        <v>0</v>
      </c>
      <c r="E25" s="380">
        <v>17272648.48</v>
      </c>
      <c r="F25" s="177">
        <f t="shared" si="2"/>
        <v>-17272648.48</v>
      </c>
    </row>
    <row r="26" spans="1:7" ht="15" customHeight="1">
      <c r="B26" s="377" t="s">
        <v>36</v>
      </c>
      <c r="C26" s="377" t="s">
        <v>37</v>
      </c>
      <c r="D26" s="379">
        <v>129029.03</v>
      </c>
      <c r="E26" s="380">
        <v>0</v>
      </c>
      <c r="F26" s="386">
        <f>D26</f>
        <v>129029.03</v>
      </c>
    </row>
    <row r="27" spans="1:7" ht="15" customHeight="1">
      <c r="B27" s="377" t="s">
        <v>38</v>
      </c>
      <c r="C27" s="377" t="s">
        <v>39</v>
      </c>
      <c r="D27" s="379">
        <v>675714</v>
      </c>
      <c r="E27" s="380">
        <v>0</v>
      </c>
      <c r="F27" s="385">
        <f t="shared" ref="F27:F37" si="3">D27</f>
        <v>675714</v>
      </c>
    </row>
    <row r="28" spans="1:7" ht="15" customHeight="1">
      <c r="B28" s="377" t="s">
        <v>426</v>
      </c>
      <c r="C28" s="377" t="s">
        <v>427</v>
      </c>
      <c r="D28" s="379">
        <v>763280.88</v>
      </c>
      <c r="E28" s="380">
        <v>0</v>
      </c>
      <c r="F28" s="384">
        <f t="shared" si="3"/>
        <v>763280.88</v>
      </c>
    </row>
    <row r="29" spans="1:7" ht="15" customHeight="1">
      <c r="B29" s="377" t="s">
        <v>40</v>
      </c>
      <c r="C29" s="377" t="s">
        <v>41</v>
      </c>
      <c r="D29" s="379">
        <v>4730806.7300000004</v>
      </c>
      <c r="E29" s="380">
        <v>0</v>
      </c>
      <c r="F29" s="386">
        <f t="shared" si="3"/>
        <v>4730806.7300000004</v>
      </c>
    </row>
    <row r="30" spans="1:7" ht="15" customHeight="1">
      <c r="B30" s="377" t="s">
        <v>414</v>
      </c>
      <c r="C30" s="377" t="s">
        <v>42</v>
      </c>
      <c r="D30" s="379">
        <v>18141.740000000002</v>
      </c>
      <c r="E30" s="380">
        <v>0</v>
      </c>
      <c r="F30" s="383">
        <f t="shared" si="3"/>
        <v>18141.740000000002</v>
      </c>
    </row>
    <row r="31" spans="1:7" ht="15" customHeight="1">
      <c r="B31" s="377" t="s">
        <v>43</v>
      </c>
      <c r="C31" s="377" t="s">
        <v>44</v>
      </c>
      <c r="D31" s="379">
        <v>992221.21</v>
      </c>
      <c r="E31" s="380">
        <v>0</v>
      </c>
      <c r="F31" s="387">
        <f t="shared" si="3"/>
        <v>992221.21</v>
      </c>
    </row>
    <row r="32" spans="1:7" ht="15" customHeight="1">
      <c r="B32" s="377" t="s">
        <v>446</v>
      </c>
      <c r="C32" s="377" t="s">
        <v>447</v>
      </c>
      <c r="D32" s="379">
        <v>53974.01</v>
      </c>
      <c r="E32" s="380">
        <v>0</v>
      </c>
      <c r="F32" s="384">
        <f t="shared" si="3"/>
        <v>53974.01</v>
      </c>
    </row>
    <row r="33" spans="2:7" ht="15" customHeight="1">
      <c r="B33" s="377" t="s">
        <v>46</v>
      </c>
      <c r="C33" s="377" t="s">
        <v>47</v>
      </c>
      <c r="D33" s="379">
        <v>12362487.960000001</v>
      </c>
      <c r="E33" s="380">
        <v>0</v>
      </c>
      <c r="F33" s="386">
        <f t="shared" si="3"/>
        <v>12362487.960000001</v>
      </c>
      <c r="G33" s="383">
        <f>SUM(F33+F29+F26)</f>
        <v>17222323.720000003</v>
      </c>
    </row>
    <row r="34" spans="2:7" ht="15" customHeight="1">
      <c r="B34" s="377" t="s">
        <v>34</v>
      </c>
      <c r="C34" s="377" t="s">
        <v>35</v>
      </c>
      <c r="D34" s="379">
        <v>132143.84</v>
      </c>
      <c r="E34" s="380">
        <v>0</v>
      </c>
      <c r="F34" s="384">
        <f t="shared" si="3"/>
        <v>132143.84</v>
      </c>
    </row>
    <row r="35" spans="2:7">
      <c r="B35" s="377" t="s">
        <v>428</v>
      </c>
      <c r="C35" s="377" t="s">
        <v>429</v>
      </c>
      <c r="D35" s="379">
        <v>1350515.33</v>
      </c>
      <c r="E35" s="380">
        <v>0</v>
      </c>
      <c r="F35" s="384">
        <f t="shared" si="3"/>
        <v>1350515.33</v>
      </c>
    </row>
    <row r="36" spans="2:7" ht="15" customHeight="1">
      <c r="B36" s="377" t="s">
        <v>52</v>
      </c>
      <c r="C36" s="377" t="s">
        <v>53</v>
      </c>
      <c r="D36" s="379">
        <v>798450.32</v>
      </c>
      <c r="E36" s="380">
        <v>0</v>
      </c>
      <c r="F36" s="384">
        <f t="shared" si="3"/>
        <v>798450.32</v>
      </c>
      <c r="G36" s="383">
        <f>SUM(F36+F35+F34+F32+F28)</f>
        <v>3098364.3799999994</v>
      </c>
    </row>
    <row r="37" spans="2:7" ht="15" customHeight="1">
      <c r="B37" s="377" t="s">
        <v>434</v>
      </c>
      <c r="C37" s="377" t="s">
        <v>435</v>
      </c>
      <c r="D37" s="379">
        <v>138450</v>
      </c>
      <c r="E37" s="380">
        <v>0</v>
      </c>
      <c r="F37" s="385">
        <f t="shared" si="3"/>
        <v>138450</v>
      </c>
      <c r="G37" s="383">
        <f>SUM(F37+F27)</f>
        <v>814164</v>
      </c>
    </row>
    <row r="38" spans="2:7">
      <c r="B38" s="378" t="s">
        <v>57</v>
      </c>
      <c r="C38" s="378" t="s">
        <v>58</v>
      </c>
      <c r="D38" s="381">
        <f>SUM(D9:D37)</f>
        <v>58210310.990000017</v>
      </c>
      <c r="E38" s="381">
        <f>SUM(E9:E37)</f>
        <v>58210310.990000024</v>
      </c>
      <c r="F38" s="383">
        <f>SUM(F9:F37)</f>
        <v>-4.0745362639427185E-9</v>
      </c>
    </row>
    <row r="39" spans="2:7" ht="13.5" customHeight="1"/>
    <row r="40" spans="2:7" ht="18.75" customHeight="1">
      <c r="D40" s="383">
        <f>D38-E38</f>
        <v>0</v>
      </c>
    </row>
    <row r="41" spans="2:7">
      <c r="F41" s="383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8" customWidth="1"/>
    <col min="2" max="2" width="20.42578125" style="359" customWidth="1"/>
    <col min="3" max="3" width="45.5703125" style="359" customWidth="1"/>
    <col min="4" max="4" width="16" style="359" customWidth="1"/>
    <col min="5" max="5" width="14.28515625" style="359" bestFit="1" customWidth="1"/>
    <col min="6" max="6" width="16" style="359" customWidth="1"/>
    <col min="7" max="7" width="16.7109375" style="359" customWidth="1"/>
    <col min="8" max="16384" width="11.42578125" style="359"/>
  </cols>
  <sheetData>
    <row r="1" spans="1:7" ht="18.75" customHeight="1"/>
    <row r="2" spans="1:7" ht="18.75" customHeight="1">
      <c r="A2" s="493" t="s">
        <v>1</v>
      </c>
      <c r="B2" s="493"/>
      <c r="C2" s="493"/>
      <c r="D2" s="493"/>
      <c r="E2" s="493"/>
      <c r="F2" s="493"/>
    </row>
    <row r="3" spans="1:7" ht="18.75" customHeight="1">
      <c r="A3" s="493" t="s">
        <v>463</v>
      </c>
      <c r="B3" s="493"/>
      <c r="C3" s="493"/>
      <c r="D3" s="493"/>
      <c r="E3" s="493"/>
      <c r="F3" s="493"/>
    </row>
    <row r="4" spans="1:7" ht="18.75" customHeight="1">
      <c r="A4" s="493" t="s">
        <v>2</v>
      </c>
      <c r="B4" s="493"/>
      <c r="C4" s="493"/>
      <c r="D4" s="493"/>
      <c r="E4" s="493"/>
      <c r="F4" s="493"/>
    </row>
    <row r="5" spans="1:7" ht="18.75" customHeight="1">
      <c r="C5" s="364"/>
    </row>
    <row r="6" spans="1:7" ht="18.75" customHeight="1"/>
    <row r="7" spans="1:7">
      <c r="A7" s="347" t="s">
        <v>430</v>
      </c>
      <c r="B7" s="360" t="s">
        <v>4</v>
      </c>
      <c r="C7" s="360" t="s">
        <v>5</v>
      </c>
      <c r="D7" s="360" t="s">
        <v>6</v>
      </c>
      <c r="E7" s="361" t="s">
        <v>7</v>
      </c>
      <c r="F7" s="344" t="s">
        <v>8</v>
      </c>
    </row>
    <row r="8" spans="1:7" ht="15" customHeight="1">
      <c r="A8" s="368">
        <v>1203.179999999993</v>
      </c>
      <c r="B8" s="362" t="s">
        <v>11</v>
      </c>
      <c r="C8" s="362" t="s">
        <v>12</v>
      </c>
      <c r="D8" s="365">
        <v>185342.22</v>
      </c>
      <c r="E8" s="366">
        <v>185024.93</v>
      </c>
      <c r="F8" s="177">
        <f>A8+D8-E8</f>
        <v>1520.4700000000012</v>
      </c>
    </row>
    <row r="9" spans="1:7" ht="15" customHeight="1">
      <c r="A9" s="368">
        <v>5316.1400000015274</v>
      </c>
      <c r="B9" s="362" t="s">
        <v>14</v>
      </c>
      <c r="C9" s="362" t="s">
        <v>15</v>
      </c>
      <c r="D9" s="365">
        <v>3941910.22</v>
      </c>
      <c r="E9" s="366">
        <v>3941458.07</v>
      </c>
      <c r="F9" s="177">
        <f t="shared" ref="F9:F16" si="0">A9+D9-E9</f>
        <v>5768.2900000018999</v>
      </c>
    </row>
    <row r="10" spans="1:7" ht="15" customHeight="1">
      <c r="A10" s="368">
        <v>15193264.040000007</v>
      </c>
      <c r="B10" s="362" t="s">
        <v>9</v>
      </c>
      <c r="C10" s="362" t="s">
        <v>10</v>
      </c>
      <c r="D10" s="365">
        <v>8106573.5999999996</v>
      </c>
      <c r="E10" s="366">
        <v>7102855.4000000004</v>
      </c>
      <c r="F10" s="177">
        <f t="shared" si="0"/>
        <v>16196982.240000008</v>
      </c>
      <c r="G10" s="369">
        <f>SUM(F8:F10)</f>
        <v>16204271.000000009</v>
      </c>
    </row>
    <row r="11" spans="1:7" ht="15" customHeight="1">
      <c r="B11" s="174" t="s">
        <v>16</v>
      </c>
      <c r="C11" s="350" t="s">
        <v>17</v>
      </c>
      <c r="D11" s="365">
        <v>13291710.59</v>
      </c>
      <c r="E11" s="366"/>
      <c r="F11" s="177">
        <f t="shared" si="0"/>
        <v>13291710.59</v>
      </c>
    </row>
    <row r="12" spans="1:7" ht="15" customHeight="1">
      <c r="B12" s="240" t="s">
        <v>18</v>
      </c>
      <c r="C12" s="351" t="s">
        <v>19</v>
      </c>
      <c r="D12" s="365"/>
      <c r="E12" s="366"/>
      <c r="F12" s="177">
        <f t="shared" si="0"/>
        <v>0</v>
      </c>
    </row>
    <row r="13" spans="1:7" ht="15" customHeight="1">
      <c r="A13" s="368">
        <v>1672241.7000000002</v>
      </c>
      <c r="B13" s="286" t="s">
        <v>20</v>
      </c>
      <c r="C13" s="352" t="s">
        <v>21</v>
      </c>
      <c r="D13" s="365"/>
      <c r="E13" s="366"/>
      <c r="F13" s="177">
        <f t="shared" si="0"/>
        <v>1672241.7000000002</v>
      </c>
    </row>
    <row r="14" spans="1:7" ht="15" customHeight="1">
      <c r="A14" s="368">
        <v>6630192.8799999999</v>
      </c>
      <c r="B14" s="286" t="s">
        <v>22</v>
      </c>
      <c r="C14" s="352" t="s">
        <v>23</v>
      </c>
      <c r="D14" s="365"/>
      <c r="E14" s="366"/>
      <c r="F14" s="177">
        <f t="shared" si="0"/>
        <v>6630192.8799999999</v>
      </c>
    </row>
    <row r="15" spans="1:7" ht="15" customHeight="1">
      <c r="A15" s="368">
        <v>10526671.43</v>
      </c>
      <c r="B15" s="286" t="s">
        <v>24</v>
      </c>
      <c r="C15" s="352" t="s">
        <v>25</v>
      </c>
      <c r="D15" s="365"/>
      <c r="E15" s="366"/>
      <c r="F15" s="177">
        <f t="shared" si="0"/>
        <v>10526671.43</v>
      </c>
    </row>
    <row r="16" spans="1:7" ht="15" customHeight="1">
      <c r="A16" s="368">
        <v>5892.039999999979</v>
      </c>
      <c r="B16" s="240" t="s">
        <v>59</v>
      </c>
      <c r="C16" s="351" t="s">
        <v>60</v>
      </c>
      <c r="D16" s="365"/>
      <c r="E16" s="366"/>
      <c r="F16" s="177">
        <f t="shared" si="0"/>
        <v>5892.039999999979</v>
      </c>
      <c r="G16" s="369">
        <f>SUM(F13:F16)</f>
        <v>18834998.049999997</v>
      </c>
    </row>
    <row r="17" spans="1:6" ht="15" customHeight="1">
      <c r="B17" s="362" t="s">
        <v>423</v>
      </c>
      <c r="C17" s="362" t="s">
        <v>424</v>
      </c>
      <c r="D17" s="365">
        <v>143831.16</v>
      </c>
      <c r="E17" s="366">
        <v>143831.16</v>
      </c>
      <c r="F17" s="177">
        <f t="shared" ref="F17:F25" si="1">-(E17+A17-D17)</f>
        <v>0</v>
      </c>
    </row>
    <row r="18" spans="1:6" ht="15" customHeight="1">
      <c r="A18" s="368">
        <v>1672746.83</v>
      </c>
      <c r="B18" s="362" t="s">
        <v>28</v>
      </c>
      <c r="C18" s="362" t="s">
        <v>29</v>
      </c>
      <c r="D18" s="365">
        <v>8015966.9800000004</v>
      </c>
      <c r="E18" s="366">
        <v>10104735.49</v>
      </c>
      <c r="F18" s="177">
        <f t="shared" si="1"/>
        <v>-3761515.34</v>
      </c>
    </row>
    <row r="19" spans="1:6" ht="15" customHeight="1">
      <c r="A19" s="368">
        <v>4878945.4400000004</v>
      </c>
      <c r="B19" s="362" t="s">
        <v>406</v>
      </c>
      <c r="C19" s="362" t="s">
        <v>407</v>
      </c>
      <c r="D19" s="365">
        <v>0</v>
      </c>
      <c r="E19" s="366">
        <v>763280.88</v>
      </c>
      <c r="F19" s="177">
        <f t="shared" si="1"/>
        <v>-5642226.3200000003</v>
      </c>
    </row>
    <row r="20" spans="1:6" ht="15" customHeight="1">
      <c r="A20" s="368">
        <v>795105.74</v>
      </c>
      <c r="B20" s="362" t="s">
        <v>408</v>
      </c>
      <c r="C20" s="362" t="s">
        <v>409</v>
      </c>
      <c r="D20" s="365">
        <v>0</v>
      </c>
      <c r="E20" s="366">
        <v>132443.84</v>
      </c>
      <c r="F20" s="177">
        <f t="shared" si="1"/>
        <v>-927549.58</v>
      </c>
    </row>
    <row r="21" spans="1:6" ht="15" customHeight="1">
      <c r="A21" s="368">
        <v>625724.81000000006</v>
      </c>
      <c r="B21" s="362" t="s">
        <v>26</v>
      </c>
      <c r="C21" s="362" t="s">
        <v>27</v>
      </c>
      <c r="D21" s="365">
        <v>388510.74</v>
      </c>
      <c r="E21" s="366">
        <v>351787.89</v>
      </c>
      <c r="F21" s="177">
        <f t="shared" si="1"/>
        <v>-589001.96000000008</v>
      </c>
    </row>
    <row r="22" spans="1:6" ht="15" customHeight="1">
      <c r="B22" s="362" t="s">
        <v>461</v>
      </c>
      <c r="C22" s="362" t="s">
        <v>462</v>
      </c>
      <c r="D22" s="365">
        <v>12100</v>
      </c>
      <c r="E22" s="366">
        <v>12100</v>
      </c>
      <c r="F22" s="177">
        <f t="shared" si="1"/>
        <v>0</v>
      </c>
    </row>
    <row r="23" spans="1:6" ht="15" customHeight="1">
      <c r="A23" s="368">
        <v>26062258.590000022</v>
      </c>
      <c r="B23" s="286" t="s">
        <v>61</v>
      </c>
      <c r="C23" s="352" t="s">
        <v>62</v>
      </c>
      <c r="D23" s="365"/>
      <c r="E23" s="366">
        <v>13291710.589999996</v>
      </c>
      <c r="F23" s="177">
        <f t="shared" si="1"/>
        <v>-39353969.180000022</v>
      </c>
    </row>
    <row r="24" spans="1:6" ht="15" customHeight="1">
      <c r="B24" s="172" t="s">
        <v>63</v>
      </c>
      <c r="C24" s="353" t="s">
        <v>64</v>
      </c>
      <c r="D24" s="365"/>
      <c r="E24" s="366"/>
      <c r="F24" s="177">
        <f t="shared" si="1"/>
        <v>0</v>
      </c>
    </row>
    <row r="25" spans="1:6" ht="15" customHeight="1">
      <c r="B25" s="362" t="s">
        <v>30</v>
      </c>
      <c r="C25" s="362" t="s">
        <v>31</v>
      </c>
      <c r="D25" s="365">
        <v>0</v>
      </c>
      <c r="E25" s="366">
        <v>12233826.039999999</v>
      </c>
      <c r="F25" s="177">
        <f t="shared" si="1"/>
        <v>-12233826.039999999</v>
      </c>
    </row>
    <row r="26" spans="1:6" ht="15" customHeight="1">
      <c r="B26" s="362" t="s">
        <v>36</v>
      </c>
      <c r="C26" s="362" t="s">
        <v>37</v>
      </c>
      <c r="D26" s="365">
        <v>591063.96</v>
      </c>
      <c r="E26" s="366">
        <v>0</v>
      </c>
      <c r="F26" s="371">
        <f>D26</f>
        <v>591063.96</v>
      </c>
    </row>
    <row r="27" spans="1:6" ht="15" customHeight="1">
      <c r="B27" s="362" t="s">
        <v>38</v>
      </c>
      <c r="C27" s="362" t="s">
        <v>39</v>
      </c>
      <c r="D27" s="365">
        <v>435484.72</v>
      </c>
      <c r="E27" s="366">
        <v>0</v>
      </c>
      <c r="F27" s="372">
        <f t="shared" ref="F27:F43" si="2">D27</f>
        <v>435484.72</v>
      </c>
    </row>
    <row r="28" spans="1:6" ht="15" customHeight="1">
      <c r="B28" s="362" t="s">
        <v>426</v>
      </c>
      <c r="C28" s="362" t="s">
        <v>427</v>
      </c>
      <c r="D28" s="365">
        <v>763280.88</v>
      </c>
      <c r="E28" s="366">
        <v>0</v>
      </c>
      <c r="F28" s="370">
        <f t="shared" si="2"/>
        <v>763280.88</v>
      </c>
    </row>
    <row r="29" spans="1:6" ht="15" customHeight="1">
      <c r="B29" s="362" t="s">
        <v>40</v>
      </c>
      <c r="C29" s="362" t="s">
        <v>41</v>
      </c>
      <c r="D29" s="365">
        <v>3531450.75</v>
      </c>
      <c r="E29" s="366">
        <v>0</v>
      </c>
      <c r="F29" s="371">
        <f t="shared" si="2"/>
        <v>3531450.75</v>
      </c>
    </row>
    <row r="30" spans="1:6" ht="15" customHeight="1">
      <c r="B30" s="362" t="s">
        <v>414</v>
      </c>
      <c r="C30" s="362" t="s">
        <v>42</v>
      </c>
      <c r="D30" s="365">
        <v>18725.04</v>
      </c>
      <c r="E30" s="366">
        <v>0</v>
      </c>
      <c r="F30" s="369">
        <f t="shared" si="2"/>
        <v>18725.04</v>
      </c>
    </row>
    <row r="31" spans="1:6" ht="15" customHeight="1">
      <c r="B31" s="362" t="s">
        <v>43</v>
      </c>
      <c r="C31" s="362" t="s">
        <v>44</v>
      </c>
      <c r="D31" s="365">
        <v>938850.22</v>
      </c>
      <c r="E31" s="366">
        <v>0</v>
      </c>
      <c r="F31" s="369">
        <f t="shared" si="2"/>
        <v>938850.22</v>
      </c>
    </row>
    <row r="32" spans="1:6" ht="15" customHeight="1">
      <c r="B32" s="362" t="s">
        <v>417</v>
      </c>
      <c r="C32" s="362" t="s">
        <v>418</v>
      </c>
      <c r="D32" s="365">
        <v>164548.62</v>
      </c>
      <c r="E32" s="366">
        <v>0</v>
      </c>
      <c r="F32" s="370">
        <f t="shared" si="2"/>
        <v>164548.62</v>
      </c>
    </row>
    <row r="33" spans="2:7" ht="15" customHeight="1">
      <c r="B33" s="362" t="s">
        <v>419</v>
      </c>
      <c r="C33" s="362" t="s">
        <v>420</v>
      </c>
      <c r="D33" s="365">
        <v>27811.02</v>
      </c>
      <c r="E33" s="366">
        <v>0</v>
      </c>
      <c r="F33" s="370">
        <f t="shared" si="2"/>
        <v>27811.02</v>
      </c>
    </row>
    <row r="34" spans="2:7" ht="15" customHeight="1">
      <c r="B34" s="362" t="s">
        <v>421</v>
      </c>
      <c r="C34" s="362" t="s">
        <v>422</v>
      </c>
      <c r="D34" s="365">
        <v>164316.85</v>
      </c>
      <c r="E34" s="366">
        <v>0</v>
      </c>
      <c r="F34" s="370">
        <f t="shared" si="2"/>
        <v>164316.85</v>
      </c>
    </row>
    <row r="35" spans="2:7" ht="15" customHeight="1">
      <c r="B35" s="362" t="s">
        <v>425</v>
      </c>
      <c r="C35" s="362" t="s">
        <v>33</v>
      </c>
      <c r="D35" s="365">
        <v>23100</v>
      </c>
      <c r="E35" s="366">
        <v>0</v>
      </c>
      <c r="F35" s="372">
        <f t="shared" si="2"/>
        <v>23100</v>
      </c>
    </row>
    <row r="36" spans="2:7" ht="15" customHeight="1">
      <c r="B36" s="362" t="s">
        <v>446</v>
      </c>
      <c r="C36" s="362" t="s">
        <v>447</v>
      </c>
      <c r="D36" s="365">
        <v>75000</v>
      </c>
      <c r="E36" s="366">
        <v>0</v>
      </c>
      <c r="F36" s="370">
        <f t="shared" si="2"/>
        <v>75000</v>
      </c>
    </row>
    <row r="37" spans="2:7" ht="15" customHeight="1">
      <c r="B37" s="362" t="s">
        <v>46</v>
      </c>
      <c r="C37" s="362" t="s">
        <v>47</v>
      </c>
      <c r="D37" s="365">
        <v>4858758.2300000004</v>
      </c>
      <c r="E37" s="366">
        <v>0</v>
      </c>
      <c r="F37" s="371">
        <f t="shared" si="2"/>
        <v>4858758.2300000004</v>
      </c>
    </row>
    <row r="38" spans="2:7" ht="15" customHeight="1">
      <c r="B38" s="362" t="s">
        <v>34</v>
      </c>
      <c r="C38" s="362" t="s">
        <v>35</v>
      </c>
      <c r="D38" s="365">
        <v>132443.84</v>
      </c>
      <c r="E38" s="366">
        <v>0</v>
      </c>
      <c r="F38" s="370">
        <f t="shared" si="2"/>
        <v>132443.84</v>
      </c>
    </row>
    <row r="39" spans="2:7" ht="15" customHeight="1">
      <c r="B39" s="362" t="s">
        <v>49</v>
      </c>
      <c r="C39" s="362" t="s">
        <v>50</v>
      </c>
      <c r="D39" s="365">
        <v>4605.62</v>
      </c>
      <c r="E39" s="366">
        <v>0</v>
      </c>
      <c r="F39" s="371">
        <f t="shared" si="2"/>
        <v>4605.62</v>
      </c>
      <c r="G39" s="369">
        <f>SUM(F39+F37+F29+F26)</f>
        <v>8985878.5600000024</v>
      </c>
    </row>
    <row r="40" spans="2:7" ht="15" customHeight="1">
      <c r="B40" s="362" t="s">
        <v>428</v>
      </c>
      <c r="C40" s="362" t="s">
        <v>429</v>
      </c>
      <c r="D40" s="365">
        <v>503883.77</v>
      </c>
      <c r="E40" s="366">
        <v>0</v>
      </c>
      <c r="F40" s="370">
        <f t="shared" si="2"/>
        <v>503883.77</v>
      </c>
    </row>
    <row r="41" spans="2:7" ht="15" customHeight="1">
      <c r="B41" s="362" t="s">
        <v>52</v>
      </c>
      <c r="C41" s="362" t="s">
        <v>53</v>
      </c>
      <c r="D41" s="365">
        <v>1684735.26</v>
      </c>
      <c r="E41" s="366">
        <v>0</v>
      </c>
      <c r="F41" s="370">
        <f t="shared" si="2"/>
        <v>1684735.26</v>
      </c>
      <c r="G41" s="369">
        <f>SUM(F41+F40+F38+F36+F34+F33+F32+F28)</f>
        <v>3516020.24</v>
      </c>
    </row>
    <row r="42" spans="2:7" ht="15" customHeight="1">
      <c r="B42" s="362" t="s">
        <v>55</v>
      </c>
      <c r="C42" s="362" t="s">
        <v>56</v>
      </c>
      <c r="D42" s="365">
        <v>6000</v>
      </c>
      <c r="E42" s="366">
        <v>0</v>
      </c>
      <c r="F42" s="372">
        <f t="shared" si="2"/>
        <v>6000</v>
      </c>
    </row>
    <row r="43" spans="2:7" ht="15" customHeight="1">
      <c r="B43" s="362" t="s">
        <v>434</v>
      </c>
      <c r="C43" s="362" t="s">
        <v>435</v>
      </c>
      <c r="D43" s="365">
        <v>253050</v>
      </c>
      <c r="E43" s="366">
        <v>0</v>
      </c>
      <c r="F43" s="372">
        <f t="shared" si="2"/>
        <v>253050</v>
      </c>
      <c r="G43" s="369">
        <f>SUM(F43+F42+F35+F27)</f>
        <v>717634.72</v>
      </c>
    </row>
    <row r="44" spans="2:7">
      <c r="B44" s="363" t="s">
        <v>57</v>
      </c>
      <c r="C44" s="363" t="s">
        <v>58</v>
      </c>
      <c r="D44" s="367">
        <f>SUM(D8:D43)</f>
        <v>48263054.289999999</v>
      </c>
      <c r="E44" s="367">
        <f>SUM(E8:E43)</f>
        <v>48263054.289999999</v>
      </c>
      <c r="F44" s="369">
        <f>SUM(F8:F43)</f>
        <v>-7.6834112405776978E-9</v>
      </c>
    </row>
    <row r="45" spans="2:7" ht="15.75" customHeight="1"/>
    <row r="46" spans="2:7" ht="18" customHeight="1"/>
    <row r="47" spans="2:7">
      <c r="D47" s="369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5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93" t="s">
        <v>1</v>
      </c>
      <c r="B2" s="493"/>
      <c r="C2" s="493"/>
      <c r="D2" s="493"/>
      <c r="E2" s="493"/>
      <c r="F2" s="493"/>
    </row>
    <row r="3" spans="1:7" ht="15.75">
      <c r="A3" s="493" t="s">
        <v>459</v>
      </c>
      <c r="B3" s="493"/>
      <c r="C3" s="493"/>
      <c r="D3" s="493"/>
      <c r="E3" s="493"/>
      <c r="F3" s="493"/>
    </row>
    <row r="4" spans="1:7" ht="15.75">
      <c r="A4" s="493" t="s">
        <v>2</v>
      </c>
      <c r="B4" s="493"/>
      <c r="C4" s="493"/>
      <c r="D4" s="493"/>
      <c r="E4" s="493"/>
      <c r="F4" s="493"/>
    </row>
    <row r="7" spans="1:7">
      <c r="A7" s="347" t="s">
        <v>430</v>
      </c>
      <c r="B7" s="320" t="s">
        <v>4</v>
      </c>
      <c r="C7" s="348" t="s">
        <v>5</v>
      </c>
      <c r="D7" s="346" t="s">
        <v>6</v>
      </c>
      <c r="E7" s="345" t="s">
        <v>7</v>
      </c>
      <c r="F7" s="344" t="s">
        <v>8</v>
      </c>
    </row>
    <row r="8" spans="1:7">
      <c r="A8" s="323">
        <v>222.69000000000233</v>
      </c>
      <c r="B8" s="321" t="s">
        <v>11</v>
      </c>
      <c r="C8" s="349" t="s">
        <v>12</v>
      </c>
      <c r="D8" s="342">
        <v>190522.71</v>
      </c>
      <c r="E8" s="341">
        <v>189542.22</v>
      </c>
      <c r="F8" s="177">
        <f t="shared" ref="F8:F17" si="0">A8+D8-E8</f>
        <v>1203.179999999993</v>
      </c>
    </row>
    <row r="9" spans="1:7">
      <c r="A9" s="323"/>
      <c r="B9" s="321" t="s">
        <v>416</v>
      </c>
      <c r="C9" s="349" t="s">
        <v>13</v>
      </c>
      <c r="D9" s="342">
        <v>7900</v>
      </c>
      <c r="E9" s="341">
        <v>7900</v>
      </c>
      <c r="F9" s="177">
        <f t="shared" si="0"/>
        <v>0</v>
      </c>
    </row>
    <row r="10" spans="1:7">
      <c r="A10" s="323">
        <v>3946173.9300000011</v>
      </c>
      <c r="B10" s="321" t="s">
        <v>14</v>
      </c>
      <c r="C10" s="349" t="s">
        <v>15</v>
      </c>
      <c r="D10" s="342">
        <v>3940654.99</v>
      </c>
      <c r="E10" s="341">
        <v>7881512.7800000003</v>
      </c>
      <c r="F10" s="177">
        <f t="shared" si="0"/>
        <v>5316.1400000015274</v>
      </c>
    </row>
    <row r="11" spans="1:7">
      <c r="A11" s="323">
        <v>13865807.670000006</v>
      </c>
      <c r="B11" s="321" t="s">
        <v>9</v>
      </c>
      <c r="C11" s="349" t="s">
        <v>10</v>
      </c>
      <c r="D11" s="342">
        <v>8988383.5</v>
      </c>
      <c r="E11" s="341">
        <v>7660927.1299999999</v>
      </c>
      <c r="F11" s="177">
        <f t="shared" si="0"/>
        <v>15193264.040000007</v>
      </c>
      <c r="G11" s="356">
        <f>SUM(F8:F11)</f>
        <v>15199783.360000009</v>
      </c>
    </row>
    <row r="12" spans="1:7">
      <c r="A12" s="323"/>
      <c r="B12" s="174" t="s">
        <v>16</v>
      </c>
      <c r="C12" s="350" t="s">
        <v>17</v>
      </c>
      <c r="D12" s="343">
        <v>5912445.3300000001</v>
      </c>
      <c r="E12" s="341"/>
      <c r="F12" s="177">
        <f t="shared" si="0"/>
        <v>5912445.3300000001</v>
      </c>
    </row>
    <row r="13" spans="1:7">
      <c r="A13" s="323"/>
      <c r="B13" s="240" t="s">
        <v>18</v>
      </c>
      <c r="C13" s="351" t="s">
        <v>19</v>
      </c>
      <c r="D13" s="324"/>
      <c r="E13" s="341"/>
      <c r="F13" s="177">
        <f t="shared" si="0"/>
        <v>0</v>
      </c>
    </row>
    <row r="14" spans="1:7">
      <c r="A14" s="324">
        <v>1672241.7000000002</v>
      </c>
      <c r="B14" s="286" t="s">
        <v>20</v>
      </c>
      <c r="C14" s="352" t="s">
        <v>21</v>
      </c>
      <c r="D14" s="324"/>
      <c r="E14" s="341"/>
      <c r="F14" s="177">
        <f t="shared" si="0"/>
        <v>1672241.7000000002</v>
      </c>
    </row>
    <row r="15" spans="1:7">
      <c r="A15" s="324">
        <v>6070784.4100000001</v>
      </c>
      <c r="B15" s="286" t="s">
        <v>22</v>
      </c>
      <c r="C15" s="352" t="s">
        <v>23</v>
      </c>
      <c r="D15" s="324"/>
      <c r="E15" s="341"/>
      <c r="F15" s="177">
        <f t="shared" si="0"/>
        <v>6070784.4100000001</v>
      </c>
    </row>
    <row r="16" spans="1:7">
      <c r="A16" s="323">
        <v>10389288.369999997</v>
      </c>
      <c r="B16" s="286" t="s">
        <v>24</v>
      </c>
      <c r="C16" s="352" t="s">
        <v>25</v>
      </c>
      <c r="D16" s="153">
        <v>1285091.3799999999</v>
      </c>
      <c r="E16" s="341"/>
      <c r="F16" s="177">
        <f t="shared" si="0"/>
        <v>11674379.749999996</v>
      </c>
    </row>
    <row r="17" spans="1:7">
      <c r="A17" s="324">
        <v>615045.73</v>
      </c>
      <c r="B17" s="240" t="s">
        <v>59</v>
      </c>
      <c r="C17" s="351" t="s">
        <v>60</v>
      </c>
      <c r="D17" s="324"/>
      <c r="E17" s="341"/>
      <c r="F17" s="177">
        <f t="shared" si="0"/>
        <v>615045.73</v>
      </c>
      <c r="G17" s="356">
        <f>SUM(F14:F17)</f>
        <v>20032451.589999996</v>
      </c>
    </row>
    <row r="18" spans="1:7">
      <c r="A18" s="323"/>
      <c r="B18" s="321" t="s">
        <v>423</v>
      </c>
      <c r="C18" s="349" t="s">
        <v>424</v>
      </c>
      <c r="D18" s="342">
        <v>142000.62</v>
      </c>
      <c r="E18" s="341">
        <v>142000.62</v>
      </c>
      <c r="F18" s="177">
        <f t="shared" ref="F18:F26" si="1">-(E18+A18-D18)</f>
        <v>0</v>
      </c>
    </row>
    <row r="19" spans="1:7">
      <c r="A19" s="323">
        <v>1659101.83</v>
      </c>
      <c r="B19" s="321" t="s">
        <v>28</v>
      </c>
      <c r="C19" s="349" t="s">
        <v>29</v>
      </c>
      <c r="D19" s="342">
        <v>9828620.2599999998</v>
      </c>
      <c r="E19" s="341">
        <v>9842265.2599999998</v>
      </c>
      <c r="F19" s="177">
        <f t="shared" si="1"/>
        <v>-1672746.83</v>
      </c>
    </row>
    <row r="20" spans="1:7">
      <c r="A20" s="323">
        <v>4115664.56</v>
      </c>
      <c r="B20" s="321" t="s">
        <v>406</v>
      </c>
      <c r="C20" s="349" t="s">
        <v>407</v>
      </c>
      <c r="D20" s="342">
        <v>0</v>
      </c>
      <c r="E20" s="341">
        <v>763280.88</v>
      </c>
      <c r="F20" s="177">
        <f t="shared" si="1"/>
        <v>-4878945.4400000004</v>
      </c>
    </row>
    <row r="21" spans="1:7">
      <c r="A21" s="323">
        <v>662661.9</v>
      </c>
      <c r="B21" s="321" t="s">
        <v>408</v>
      </c>
      <c r="C21" s="349" t="s">
        <v>409</v>
      </c>
      <c r="D21" s="342">
        <v>0</v>
      </c>
      <c r="E21" s="341">
        <v>132443.84</v>
      </c>
      <c r="F21" s="177">
        <f t="shared" si="1"/>
        <v>-795105.74</v>
      </c>
    </row>
    <row r="22" spans="1:7">
      <c r="A22" s="323">
        <v>578534.18000000005</v>
      </c>
      <c r="B22" s="321" t="s">
        <v>26</v>
      </c>
      <c r="C22" s="349" t="s">
        <v>27</v>
      </c>
      <c r="D22" s="342">
        <v>581610.52</v>
      </c>
      <c r="E22" s="341">
        <v>628801.15</v>
      </c>
      <c r="F22" s="177">
        <f t="shared" si="1"/>
        <v>-625724.81000000006</v>
      </c>
    </row>
    <row r="23" spans="1:7">
      <c r="A23" s="323">
        <v>29543602.030000001</v>
      </c>
      <c r="B23" s="286" t="s">
        <v>61</v>
      </c>
      <c r="C23" s="352" t="s">
        <v>62</v>
      </c>
      <c r="D23" s="342">
        <v>246438.92</v>
      </c>
      <c r="E23" s="341">
        <v>5912140.2800000012</v>
      </c>
      <c r="F23" s="177">
        <f t="shared" si="1"/>
        <v>-35209303.390000001</v>
      </c>
    </row>
    <row r="24" spans="1:7">
      <c r="A24" s="318"/>
      <c r="B24" s="172" t="s">
        <v>63</v>
      </c>
      <c r="C24" s="353" t="s">
        <v>64</v>
      </c>
      <c r="D24" s="342"/>
      <c r="E24" s="341"/>
      <c r="F24" s="177">
        <f t="shared" si="1"/>
        <v>0</v>
      </c>
    </row>
    <row r="25" spans="1:7">
      <c r="A25" s="318"/>
      <c r="B25" s="321" t="s">
        <v>431</v>
      </c>
      <c r="C25" s="349" t="s">
        <v>432</v>
      </c>
      <c r="D25" s="342">
        <v>0</v>
      </c>
      <c r="E25" s="341">
        <v>4131157.95</v>
      </c>
      <c r="F25" s="177">
        <f t="shared" si="1"/>
        <v>-4131157.95</v>
      </c>
    </row>
    <row r="26" spans="1:7">
      <c r="A26" s="318"/>
      <c r="B26" s="321" t="s">
        <v>30</v>
      </c>
      <c r="C26" s="349" t="s">
        <v>31</v>
      </c>
      <c r="D26" s="342">
        <v>0</v>
      </c>
      <c r="E26" s="341">
        <v>8988383.3000000007</v>
      </c>
      <c r="F26" s="177">
        <f t="shared" si="1"/>
        <v>-8988383.3000000007</v>
      </c>
      <c r="G26" s="356">
        <f>SUM(F25:F26)</f>
        <v>-13119541.25</v>
      </c>
    </row>
    <row r="27" spans="1:7">
      <c r="A27" s="318"/>
      <c r="B27" s="321" t="s">
        <v>36</v>
      </c>
      <c r="C27" s="349" t="s">
        <v>37</v>
      </c>
      <c r="D27" s="342">
        <v>137811.79999999999</v>
      </c>
      <c r="E27" s="341">
        <v>0</v>
      </c>
      <c r="F27" s="338">
        <f t="shared" ref="F27:F44" si="2">D27</f>
        <v>137811.79999999999</v>
      </c>
    </row>
    <row r="28" spans="1:7">
      <c r="A28" s="318"/>
      <c r="B28" s="321" t="s">
        <v>38</v>
      </c>
      <c r="C28" s="349" t="s">
        <v>39</v>
      </c>
      <c r="D28" s="342">
        <v>2538223.5499999998</v>
      </c>
      <c r="E28" s="341">
        <v>0</v>
      </c>
      <c r="F28" s="338">
        <f t="shared" si="2"/>
        <v>2538223.5499999998</v>
      </c>
    </row>
    <row r="29" spans="1:7">
      <c r="A29" s="318"/>
      <c r="B29" s="321" t="s">
        <v>426</v>
      </c>
      <c r="C29" s="349" t="s">
        <v>427</v>
      </c>
      <c r="D29" s="342">
        <v>763280.88</v>
      </c>
      <c r="E29" s="341">
        <v>0</v>
      </c>
      <c r="F29" s="329">
        <f t="shared" si="2"/>
        <v>763280.88</v>
      </c>
    </row>
    <row r="30" spans="1:7">
      <c r="A30" s="318"/>
      <c r="B30" s="321" t="s">
        <v>40</v>
      </c>
      <c r="C30" s="349" t="s">
        <v>41</v>
      </c>
      <c r="D30" s="342">
        <v>2540069.9</v>
      </c>
      <c r="E30" s="341">
        <v>0</v>
      </c>
      <c r="F30" s="336">
        <f t="shared" si="2"/>
        <v>2540069.9</v>
      </c>
    </row>
    <row r="31" spans="1:7">
      <c r="A31" s="318"/>
      <c r="B31" s="321" t="s">
        <v>414</v>
      </c>
      <c r="C31" s="349" t="s">
        <v>42</v>
      </c>
      <c r="D31" s="342">
        <v>25223.58</v>
      </c>
      <c r="E31" s="341">
        <v>0</v>
      </c>
      <c r="F31" s="327">
        <f t="shared" si="2"/>
        <v>25223.58</v>
      </c>
    </row>
    <row r="32" spans="1:7">
      <c r="A32" s="318"/>
      <c r="B32" s="321" t="s">
        <v>43</v>
      </c>
      <c r="C32" s="349" t="s">
        <v>44</v>
      </c>
      <c r="D32" s="342">
        <v>1108779.56</v>
      </c>
      <c r="E32" s="341">
        <v>0</v>
      </c>
      <c r="F32" s="332">
        <f t="shared" si="2"/>
        <v>1108779.56</v>
      </c>
    </row>
    <row r="33" spans="1:7">
      <c r="A33" s="318"/>
      <c r="B33" s="321" t="s">
        <v>417</v>
      </c>
      <c r="C33" s="349" t="s">
        <v>418</v>
      </c>
      <c r="D33" s="342">
        <v>160288.62</v>
      </c>
      <c r="E33" s="341">
        <v>0</v>
      </c>
      <c r="F33" s="329">
        <f t="shared" si="2"/>
        <v>160288.62</v>
      </c>
    </row>
    <row r="34" spans="1:7">
      <c r="A34" s="318"/>
      <c r="B34" s="321" t="s">
        <v>419</v>
      </c>
      <c r="C34" s="349" t="s">
        <v>420</v>
      </c>
      <c r="D34" s="342">
        <v>27091.02</v>
      </c>
      <c r="E34" s="341">
        <v>0</v>
      </c>
      <c r="F34" s="329">
        <f t="shared" si="2"/>
        <v>27091.02</v>
      </c>
    </row>
    <row r="35" spans="1:7">
      <c r="A35" s="318"/>
      <c r="B35" s="321" t="s">
        <v>421</v>
      </c>
      <c r="C35" s="349" t="s">
        <v>422</v>
      </c>
      <c r="D35" s="342">
        <v>160062.85</v>
      </c>
      <c r="E35" s="341">
        <v>0</v>
      </c>
      <c r="F35" s="329">
        <f t="shared" si="2"/>
        <v>160062.85</v>
      </c>
    </row>
    <row r="36" spans="1:7">
      <c r="A36" s="318"/>
      <c r="B36" s="321" t="s">
        <v>425</v>
      </c>
      <c r="C36" s="349" t="s">
        <v>33</v>
      </c>
      <c r="D36" s="342">
        <v>12400</v>
      </c>
      <c r="E36" s="341">
        <v>0</v>
      </c>
      <c r="F36" s="338">
        <f t="shared" si="2"/>
        <v>12400</v>
      </c>
    </row>
    <row r="37" spans="1:7">
      <c r="A37" s="318"/>
      <c r="B37" s="321" t="s">
        <v>46</v>
      </c>
      <c r="C37" s="349" t="s">
        <v>47</v>
      </c>
      <c r="D37" s="342">
        <v>4453744.8899999997</v>
      </c>
      <c r="E37" s="341">
        <v>0</v>
      </c>
      <c r="F37" s="336">
        <f t="shared" si="2"/>
        <v>4453744.8899999997</v>
      </c>
      <c r="G37" s="356">
        <f>SUM(F37+F30+F27)</f>
        <v>7131626.5899999989</v>
      </c>
    </row>
    <row r="38" spans="1:7">
      <c r="A38" s="318"/>
      <c r="B38" s="321" t="s">
        <v>34</v>
      </c>
      <c r="C38" s="349" t="s">
        <v>35</v>
      </c>
      <c r="D38" s="342">
        <v>132443.84</v>
      </c>
      <c r="E38" s="341">
        <v>0</v>
      </c>
      <c r="F38" s="329">
        <f t="shared" si="2"/>
        <v>132443.84</v>
      </c>
    </row>
    <row r="39" spans="1:7">
      <c r="A39" s="318"/>
      <c r="B39" s="321" t="s">
        <v>49</v>
      </c>
      <c r="C39" s="349" t="s">
        <v>50</v>
      </c>
      <c r="D39" s="342">
        <v>77886.259999999995</v>
      </c>
      <c r="E39" s="341">
        <v>0</v>
      </c>
      <c r="F39" s="338">
        <f t="shared" si="2"/>
        <v>77886.259999999995</v>
      </c>
    </row>
    <row r="40" spans="1:7">
      <c r="A40" s="318"/>
      <c r="B40" s="321" t="s">
        <v>440</v>
      </c>
      <c r="C40" s="349" t="s">
        <v>441</v>
      </c>
      <c r="D40" s="342">
        <v>2837.9</v>
      </c>
      <c r="E40" s="341">
        <v>0</v>
      </c>
      <c r="F40" s="338">
        <f t="shared" si="2"/>
        <v>2837.9</v>
      </c>
    </row>
    <row r="41" spans="1:7">
      <c r="A41" s="318"/>
      <c r="B41" s="321" t="s">
        <v>428</v>
      </c>
      <c r="C41" s="349" t="s">
        <v>429</v>
      </c>
      <c r="D41" s="342">
        <v>756147.3</v>
      </c>
      <c r="E41" s="341">
        <v>0</v>
      </c>
      <c r="F41" s="329">
        <f t="shared" si="2"/>
        <v>756147.3</v>
      </c>
    </row>
    <row r="42" spans="1:7">
      <c r="A42" s="318"/>
      <c r="B42" s="321" t="s">
        <v>52</v>
      </c>
      <c r="C42" s="349" t="s">
        <v>53</v>
      </c>
      <c r="D42" s="342">
        <v>1607978.57</v>
      </c>
      <c r="E42" s="341">
        <v>0</v>
      </c>
      <c r="F42" s="329">
        <f t="shared" si="2"/>
        <v>1607978.57</v>
      </c>
    </row>
    <row r="43" spans="1:7">
      <c r="A43" s="318"/>
      <c r="B43" s="321" t="s">
        <v>55</v>
      </c>
      <c r="C43" s="349" t="s">
        <v>56</v>
      </c>
      <c r="D43" s="342">
        <v>25266.66</v>
      </c>
      <c r="E43" s="341">
        <v>0</v>
      </c>
      <c r="F43" s="338">
        <f t="shared" si="2"/>
        <v>25266.66</v>
      </c>
      <c r="G43" s="356">
        <f>SUM(F43+F40+F39+F36+F28)</f>
        <v>2656614.3699999996</v>
      </c>
    </row>
    <row r="44" spans="1:7">
      <c r="A44" s="318"/>
      <c r="B44" s="321" t="s">
        <v>434</v>
      </c>
      <c r="C44" s="349" t="s">
        <v>435</v>
      </c>
      <c r="D44" s="342">
        <v>627150</v>
      </c>
      <c r="E44" s="341">
        <v>0</v>
      </c>
      <c r="F44" s="329">
        <f t="shared" si="2"/>
        <v>627150</v>
      </c>
      <c r="G44" s="356">
        <f>SUM(F44+F42+F41+F38+F35+F34+F33+F29)</f>
        <v>4234443.08</v>
      </c>
    </row>
    <row r="45" spans="1:7">
      <c r="A45" s="318"/>
      <c r="B45" s="322" t="s">
        <v>57</v>
      </c>
      <c r="C45" s="354" t="s">
        <v>58</v>
      </c>
      <c r="D45" s="340">
        <f>SUM(D8:D44)</f>
        <v>46280355.409999996</v>
      </c>
      <c r="E45" s="340">
        <f>SUM(E8:E44)</f>
        <v>46280355.409999996</v>
      </c>
      <c r="F45" s="327">
        <f>SUM(F8:F44)</f>
        <v>6.1700120568275452E-9</v>
      </c>
    </row>
    <row r="48" spans="1:7">
      <c r="D48" s="356">
        <f>D45-E45</f>
        <v>0</v>
      </c>
      <c r="F48" s="356">
        <f>SUM(F27:F44)</f>
        <v>15156687.18</v>
      </c>
    </row>
    <row r="53" spans="4:4">
      <c r="D53" s="235"/>
    </row>
    <row r="54" spans="4:4">
      <c r="D54" s="235"/>
    </row>
    <row r="55" spans="4:4">
      <c r="D55" s="356"/>
    </row>
    <row r="58" spans="4:4">
      <c r="D58" s="235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3" customWidth="1"/>
    <col min="2" max="2" width="15.42578125" style="318" customWidth="1"/>
    <col min="3" max="3" width="50.28515625" style="318" customWidth="1"/>
    <col min="4" max="5" width="14.28515625" style="323" bestFit="1" customWidth="1"/>
    <col min="6" max="6" width="19.42578125" style="318" customWidth="1"/>
    <col min="7" max="7" width="14.85546875" style="318" bestFit="1" customWidth="1"/>
    <col min="8" max="8" width="11.42578125" style="318"/>
    <col min="9" max="9" width="13.140625" style="323" bestFit="1" customWidth="1"/>
    <col min="10" max="16384" width="11.42578125" style="318"/>
  </cols>
  <sheetData>
    <row r="1" spans="1:7" ht="15.75" customHeight="1">
      <c r="C1" s="319"/>
    </row>
    <row r="2" spans="1:7" ht="15.75" customHeight="1">
      <c r="A2" s="493" t="s">
        <v>1</v>
      </c>
      <c r="B2" s="493"/>
      <c r="C2" s="493"/>
      <c r="D2" s="493"/>
      <c r="E2" s="493"/>
      <c r="F2" s="493"/>
    </row>
    <row r="3" spans="1:7" ht="15.75" customHeight="1">
      <c r="A3" s="493" t="s">
        <v>458</v>
      </c>
      <c r="B3" s="493"/>
      <c r="C3" s="493"/>
      <c r="D3" s="493"/>
      <c r="E3" s="493"/>
      <c r="F3" s="493"/>
    </row>
    <row r="4" spans="1:7" ht="15.75" customHeight="1">
      <c r="A4" s="493" t="s">
        <v>2</v>
      </c>
      <c r="B4" s="493"/>
      <c r="C4" s="493"/>
      <c r="D4" s="493"/>
      <c r="E4" s="493"/>
      <c r="F4" s="493"/>
    </row>
    <row r="5" spans="1:7" ht="15.75" customHeight="1">
      <c r="D5" s="335"/>
    </row>
    <row r="6" spans="1:7" ht="15.75" customHeight="1"/>
    <row r="7" spans="1:7" ht="15.75" customHeight="1">
      <c r="A7" s="265" t="s">
        <v>430</v>
      </c>
      <c r="B7" s="320" t="s">
        <v>4</v>
      </c>
      <c r="C7" s="320" t="s">
        <v>5</v>
      </c>
      <c r="D7" s="333" t="s">
        <v>6</v>
      </c>
      <c r="E7" s="333" t="s">
        <v>7</v>
      </c>
      <c r="F7" s="234" t="s">
        <v>8</v>
      </c>
    </row>
    <row r="8" spans="1:7" ht="15.75" customHeight="1">
      <c r="A8" s="323">
        <v>362.94000000000233</v>
      </c>
      <c r="B8" s="321" t="s">
        <v>11</v>
      </c>
      <c r="C8" s="321" t="s">
        <v>12</v>
      </c>
      <c r="D8" s="324">
        <v>190362.46</v>
      </c>
      <c r="E8" s="325">
        <v>190502.71</v>
      </c>
      <c r="F8" s="177">
        <f t="shared" ref="F8:F17" si="0">A8+D8-E8</f>
        <v>222.69000000000233</v>
      </c>
    </row>
    <row r="9" spans="1:7" ht="15.75" customHeight="1">
      <c r="B9" s="321" t="s">
        <v>416</v>
      </c>
      <c r="C9" s="321" t="s">
        <v>13</v>
      </c>
      <c r="D9" s="324">
        <v>5000</v>
      </c>
      <c r="E9" s="325">
        <v>5000</v>
      </c>
      <c r="F9" s="177">
        <f t="shared" si="0"/>
        <v>0</v>
      </c>
    </row>
    <row r="10" spans="1:7" ht="15.75" customHeight="1">
      <c r="A10" s="323">
        <v>2163.680000001099</v>
      </c>
      <c r="B10" s="321" t="s">
        <v>14</v>
      </c>
      <c r="C10" s="321" t="s">
        <v>15</v>
      </c>
      <c r="D10" s="324">
        <v>3944010.25</v>
      </c>
      <c r="E10" s="325">
        <v>0</v>
      </c>
      <c r="F10" s="177">
        <f t="shared" si="0"/>
        <v>3946173.9300000011</v>
      </c>
    </row>
    <row r="11" spans="1:7" ht="15.75" customHeight="1">
      <c r="A11" s="323">
        <v>12065342.320000006</v>
      </c>
      <c r="B11" s="321" t="s">
        <v>9</v>
      </c>
      <c r="C11" s="334" t="s">
        <v>10</v>
      </c>
      <c r="D11" s="324">
        <v>8612741.2400000002</v>
      </c>
      <c r="E11" s="325">
        <v>6812275.8899999997</v>
      </c>
      <c r="F11" s="177">
        <f t="shared" si="0"/>
        <v>13865807.670000006</v>
      </c>
      <c r="G11" s="327">
        <f>SUM(F8:F11)</f>
        <v>17812204.290000007</v>
      </c>
    </row>
    <row r="12" spans="1:7" ht="15.75" customHeight="1">
      <c r="B12" s="174" t="s">
        <v>16</v>
      </c>
      <c r="C12" s="174" t="s">
        <v>17</v>
      </c>
      <c r="D12" s="175">
        <v>8137648.4299999997</v>
      </c>
      <c r="E12" s="325"/>
      <c r="F12" s="177">
        <f t="shared" si="0"/>
        <v>8137648.4299999997</v>
      </c>
    </row>
    <row r="13" spans="1:7" ht="15.75" customHeight="1">
      <c r="B13" s="240" t="s">
        <v>18</v>
      </c>
      <c r="C13" s="240" t="s">
        <v>19</v>
      </c>
      <c r="D13" s="324"/>
      <c r="E13" s="325"/>
      <c r="F13" s="177">
        <f t="shared" si="0"/>
        <v>0</v>
      </c>
    </row>
    <row r="14" spans="1:7" ht="15.75" customHeight="1">
      <c r="B14" s="288" t="s">
        <v>20</v>
      </c>
      <c r="C14" s="288" t="s">
        <v>21</v>
      </c>
      <c r="D14" s="324">
        <v>1672241.7000000002</v>
      </c>
      <c r="E14" s="325"/>
      <c r="F14" s="177">
        <f t="shared" si="0"/>
        <v>1672241.7000000002</v>
      </c>
    </row>
    <row r="15" spans="1:7" ht="15.75" customHeight="1">
      <c r="B15" s="286" t="s">
        <v>22</v>
      </c>
      <c r="C15" s="286" t="s">
        <v>23</v>
      </c>
      <c r="D15" s="324">
        <v>6070784.4100000001</v>
      </c>
      <c r="E15" s="325"/>
      <c r="F15" s="177">
        <f t="shared" si="0"/>
        <v>6070784.4100000001</v>
      </c>
    </row>
    <row r="16" spans="1:7" ht="15.75" customHeight="1">
      <c r="B16" s="288" t="s">
        <v>24</v>
      </c>
      <c r="C16" s="288" t="s">
        <v>25</v>
      </c>
      <c r="D16" s="324">
        <v>10651112.640000001</v>
      </c>
      <c r="E16" s="325"/>
      <c r="F16" s="177">
        <f t="shared" si="0"/>
        <v>10651112.640000001</v>
      </c>
    </row>
    <row r="17" spans="1:7" ht="15.75" customHeight="1">
      <c r="B17" s="240" t="s">
        <v>59</v>
      </c>
      <c r="C17" s="240" t="s">
        <v>60</v>
      </c>
      <c r="D17" s="324">
        <v>1053211.2799999998</v>
      </c>
      <c r="E17" s="325"/>
      <c r="F17" s="177">
        <f t="shared" si="0"/>
        <v>1053211.2799999998</v>
      </c>
      <c r="G17" s="327">
        <f>SUM(F14:F17)</f>
        <v>19447350.030000001</v>
      </c>
    </row>
    <row r="18" spans="1:7" ht="15.75" customHeight="1">
      <c r="B18" s="321" t="s">
        <v>423</v>
      </c>
      <c r="C18" s="321" t="s">
        <v>424</v>
      </c>
      <c r="D18" s="324">
        <v>141409.62</v>
      </c>
      <c r="E18" s="325">
        <v>141409.62</v>
      </c>
    </row>
    <row r="19" spans="1:7" ht="15.75" customHeight="1">
      <c r="A19" s="323">
        <v>808570.49</v>
      </c>
      <c r="B19" s="321" t="s">
        <v>28</v>
      </c>
      <c r="C19" s="321" t="s">
        <v>29</v>
      </c>
      <c r="D19" s="324">
        <v>3386380.94</v>
      </c>
      <c r="E19" s="323">
        <v>4236912.28</v>
      </c>
      <c r="F19" s="177">
        <f t="shared" ref="F19:F26" si="1">-(E19+A19-D19)</f>
        <v>-1659101.8300000005</v>
      </c>
    </row>
    <row r="20" spans="1:7" ht="15.75" customHeight="1">
      <c r="A20" s="323">
        <v>3352383.68</v>
      </c>
      <c r="B20" s="321" t="s">
        <v>406</v>
      </c>
      <c r="C20" s="321" t="s">
        <v>407</v>
      </c>
      <c r="D20" s="324">
        <v>0</v>
      </c>
      <c r="E20" s="325">
        <v>763280.88</v>
      </c>
      <c r="F20" s="177">
        <f t="shared" si="1"/>
        <v>-4115664.56</v>
      </c>
    </row>
    <row r="21" spans="1:7" ht="15.75" customHeight="1">
      <c r="A21" s="323">
        <v>558691.98</v>
      </c>
      <c r="B21" s="321" t="s">
        <v>26</v>
      </c>
      <c r="C21" s="321" t="s">
        <v>27</v>
      </c>
      <c r="D21" s="324">
        <v>183938.19</v>
      </c>
      <c r="E21" s="325">
        <v>203780.39</v>
      </c>
      <c r="F21" s="177">
        <f t="shared" si="1"/>
        <v>-578534.17999999993</v>
      </c>
    </row>
    <row r="22" spans="1:7" ht="15.75" customHeight="1">
      <c r="A22" s="323">
        <v>530218.06000000006</v>
      </c>
      <c r="B22" s="321" t="s">
        <v>408</v>
      </c>
      <c r="C22" s="321" t="s">
        <v>409</v>
      </c>
      <c r="D22" s="324">
        <v>0</v>
      </c>
      <c r="E22" s="325">
        <v>132443.84</v>
      </c>
      <c r="F22" s="177">
        <f t="shared" si="1"/>
        <v>-662661.9</v>
      </c>
    </row>
    <row r="23" spans="1:7" ht="15.75" customHeight="1">
      <c r="A23" s="323">
        <v>6818004.7300000228</v>
      </c>
      <c r="B23" s="286" t="s">
        <v>61</v>
      </c>
      <c r="C23" s="286" t="s">
        <v>62</v>
      </c>
      <c r="D23" s="324">
        <v>1145319.93</v>
      </c>
      <c r="E23" s="325">
        <v>27584998.459999986</v>
      </c>
      <c r="F23" s="177">
        <f t="shared" si="1"/>
        <v>-33257683.260000013</v>
      </c>
    </row>
    <row r="24" spans="1:7" ht="15.75" customHeight="1">
      <c r="B24" s="172" t="s">
        <v>63</v>
      </c>
      <c r="C24" s="233" t="s">
        <v>64</v>
      </c>
      <c r="D24" s="324"/>
      <c r="E24" s="325"/>
      <c r="F24" s="177">
        <f t="shared" si="1"/>
        <v>0</v>
      </c>
    </row>
    <row r="25" spans="1:7" ht="15.75" customHeight="1">
      <c r="B25" s="321" t="s">
        <v>431</v>
      </c>
      <c r="C25" s="321" t="s">
        <v>432</v>
      </c>
      <c r="D25" s="324">
        <v>0</v>
      </c>
      <c r="E25" s="325">
        <v>4134372.71</v>
      </c>
      <c r="F25" s="177">
        <f t="shared" si="1"/>
        <v>-4134372.71</v>
      </c>
    </row>
    <row r="26" spans="1:7" ht="15.75" customHeight="1">
      <c r="B26" s="321" t="s">
        <v>30</v>
      </c>
      <c r="C26" s="321" t="s">
        <v>31</v>
      </c>
      <c r="D26" s="324">
        <v>0</v>
      </c>
      <c r="E26" s="325">
        <v>8612741.2400000002</v>
      </c>
      <c r="F26" s="177">
        <f t="shared" si="1"/>
        <v>-8612741.2400000002</v>
      </c>
      <c r="G26" s="327">
        <f>SUM(F25:F26)</f>
        <v>-12747113.949999999</v>
      </c>
    </row>
    <row r="27" spans="1:7" ht="15.75" customHeight="1">
      <c r="B27" s="321" t="s">
        <v>36</v>
      </c>
      <c r="C27" s="321" t="s">
        <v>37</v>
      </c>
      <c r="D27" s="324">
        <v>72230.559999999998</v>
      </c>
      <c r="E27" s="325">
        <v>0</v>
      </c>
      <c r="F27" s="339">
        <f>D27</f>
        <v>72230.559999999998</v>
      </c>
    </row>
    <row r="28" spans="1:7" ht="15.75" customHeight="1">
      <c r="B28" s="321" t="s">
        <v>38</v>
      </c>
      <c r="C28" s="321" t="s">
        <v>39</v>
      </c>
      <c r="D28" s="324">
        <v>1493529.44</v>
      </c>
      <c r="E28" s="325">
        <v>0</v>
      </c>
      <c r="F28" s="339">
        <f t="shared" ref="F28:F43" si="2">D28</f>
        <v>1493529.44</v>
      </c>
    </row>
    <row r="29" spans="1:7" ht="15.75" customHeight="1">
      <c r="B29" s="321" t="s">
        <v>426</v>
      </c>
      <c r="C29" s="321" t="s">
        <v>427</v>
      </c>
      <c r="D29" s="324">
        <v>764930.93</v>
      </c>
      <c r="E29" s="325">
        <v>0</v>
      </c>
      <c r="F29" s="329">
        <f t="shared" si="2"/>
        <v>764930.93</v>
      </c>
    </row>
    <row r="30" spans="1:7" ht="15.75" customHeight="1">
      <c r="B30" s="321" t="s">
        <v>40</v>
      </c>
      <c r="C30" s="321" t="s">
        <v>41</v>
      </c>
      <c r="D30" s="324">
        <v>640304.18000000005</v>
      </c>
      <c r="E30" s="325">
        <v>0</v>
      </c>
      <c r="F30" s="337">
        <f t="shared" si="2"/>
        <v>640304.18000000005</v>
      </c>
    </row>
    <row r="31" spans="1:7" ht="15.75" customHeight="1">
      <c r="B31" s="321" t="s">
        <v>414</v>
      </c>
      <c r="C31" s="321" t="s">
        <v>42</v>
      </c>
      <c r="D31" s="324">
        <v>12279.31</v>
      </c>
      <c r="E31" s="325">
        <v>0</v>
      </c>
      <c r="F31" s="336">
        <f t="shared" si="2"/>
        <v>12279.31</v>
      </c>
    </row>
    <row r="32" spans="1:7" ht="15.75" customHeight="1">
      <c r="B32" s="321" t="s">
        <v>43</v>
      </c>
      <c r="C32" s="321" t="s">
        <v>44</v>
      </c>
      <c r="D32" s="324">
        <v>157989.12</v>
      </c>
      <c r="E32" s="325">
        <v>0</v>
      </c>
      <c r="F32" s="338">
        <f t="shared" si="2"/>
        <v>157989.12</v>
      </c>
    </row>
    <row r="33" spans="2:7" ht="15.75" customHeight="1">
      <c r="B33" s="321" t="s">
        <v>417</v>
      </c>
      <c r="C33" s="321" t="s">
        <v>418</v>
      </c>
      <c r="D33" s="324">
        <v>159578.62</v>
      </c>
      <c r="E33" s="325">
        <v>0</v>
      </c>
      <c r="F33" s="329">
        <f t="shared" si="2"/>
        <v>159578.62</v>
      </c>
    </row>
    <row r="34" spans="2:7" ht="15.75" customHeight="1">
      <c r="B34" s="321" t="s">
        <v>419</v>
      </c>
      <c r="C34" s="321" t="s">
        <v>420</v>
      </c>
      <c r="D34" s="324">
        <v>26971.02</v>
      </c>
      <c r="E34" s="325">
        <v>0</v>
      </c>
      <c r="F34" s="329">
        <f t="shared" si="2"/>
        <v>26971.02</v>
      </c>
    </row>
    <row r="35" spans="2:7" ht="15.75" customHeight="1">
      <c r="B35" s="321" t="s">
        <v>421</v>
      </c>
      <c r="C35" s="321" t="s">
        <v>422</v>
      </c>
      <c r="D35" s="324">
        <v>159353.85</v>
      </c>
      <c r="E35" s="325">
        <v>0</v>
      </c>
      <c r="F35" s="329">
        <f t="shared" si="2"/>
        <v>159353.85</v>
      </c>
    </row>
    <row r="36" spans="2:7" ht="15.75" customHeight="1">
      <c r="B36" s="321" t="s">
        <v>425</v>
      </c>
      <c r="C36" s="321" t="s">
        <v>33</v>
      </c>
      <c r="D36" s="324">
        <v>11000</v>
      </c>
      <c r="E36" s="325">
        <v>0</v>
      </c>
      <c r="F36" s="339">
        <f t="shared" si="2"/>
        <v>11000</v>
      </c>
    </row>
    <row r="37" spans="2:7" ht="15.75" customHeight="1">
      <c r="B37" s="321" t="s">
        <v>46</v>
      </c>
      <c r="C37" s="321" t="s">
        <v>47</v>
      </c>
      <c r="D37" s="324">
        <v>1553119.49</v>
      </c>
      <c r="E37" s="325">
        <v>0</v>
      </c>
      <c r="F37" s="337">
        <f t="shared" si="2"/>
        <v>1553119.49</v>
      </c>
    </row>
    <row r="38" spans="2:7" ht="15.75" customHeight="1">
      <c r="B38" s="321" t="s">
        <v>34</v>
      </c>
      <c r="C38" s="321" t="s">
        <v>35</v>
      </c>
      <c r="D38" s="324">
        <v>132443.84</v>
      </c>
      <c r="E38" s="325">
        <v>0</v>
      </c>
      <c r="F38" s="329">
        <f t="shared" si="2"/>
        <v>132443.84</v>
      </c>
    </row>
    <row r="39" spans="2:7" ht="15.75" customHeight="1">
      <c r="B39" s="321" t="s">
        <v>49</v>
      </c>
      <c r="C39" s="321" t="s">
        <v>50</v>
      </c>
      <c r="D39" s="324">
        <v>6000</v>
      </c>
      <c r="E39" s="325">
        <v>0</v>
      </c>
      <c r="F39" s="337">
        <f t="shared" si="2"/>
        <v>6000</v>
      </c>
      <c r="G39" s="327">
        <f>SUM(F39+F37+F30)</f>
        <v>2199423.67</v>
      </c>
    </row>
    <row r="40" spans="2:7" ht="15.75" customHeight="1">
      <c r="B40" s="321" t="s">
        <v>428</v>
      </c>
      <c r="C40" s="321" t="s">
        <v>429</v>
      </c>
      <c r="D40" s="324">
        <v>712072.33</v>
      </c>
      <c r="E40" s="325">
        <v>0</v>
      </c>
      <c r="F40" s="329">
        <f t="shared" si="2"/>
        <v>712072.33</v>
      </c>
    </row>
    <row r="41" spans="2:7" ht="15.75" customHeight="1">
      <c r="B41" s="321" t="s">
        <v>52</v>
      </c>
      <c r="C41" s="321" t="s">
        <v>53</v>
      </c>
      <c r="D41" s="324">
        <v>1617387.58</v>
      </c>
      <c r="E41" s="325">
        <v>0</v>
      </c>
      <c r="F41" s="329">
        <f t="shared" si="2"/>
        <v>1617387.58</v>
      </c>
      <c r="G41" s="327">
        <f>SUM(F41+F40+F38+F35+F34+F33+F29)</f>
        <v>3572738.1700000004</v>
      </c>
    </row>
    <row r="42" spans="2:7" ht="15.75" customHeight="1">
      <c r="B42" s="321" t="s">
        <v>55</v>
      </c>
      <c r="C42" s="321" t="s">
        <v>56</v>
      </c>
      <c r="D42" s="324">
        <v>16466.66</v>
      </c>
      <c r="E42" s="325">
        <v>0</v>
      </c>
      <c r="F42" s="339">
        <f t="shared" si="2"/>
        <v>16466.66</v>
      </c>
    </row>
    <row r="43" spans="2:7" ht="15.75" customHeight="1">
      <c r="B43" s="321" t="s">
        <v>434</v>
      </c>
      <c r="C43" s="321" t="s">
        <v>435</v>
      </c>
      <c r="D43" s="324">
        <v>87900</v>
      </c>
      <c r="E43" s="325">
        <v>0</v>
      </c>
      <c r="F43" s="339">
        <f t="shared" si="2"/>
        <v>87900</v>
      </c>
      <c r="G43" s="327">
        <f>SUM(F43+F42+F36+F28+F27)</f>
        <v>1681126.66</v>
      </c>
    </row>
    <row r="44" spans="2:7" ht="15.75" customHeight="1">
      <c r="B44" s="322" t="s">
        <v>57</v>
      </c>
      <c r="C44" s="322" t="s">
        <v>58</v>
      </c>
      <c r="D44" s="326">
        <f>SUM(D8:D43)</f>
        <v>52817718.019999988</v>
      </c>
      <c r="E44" s="326">
        <f>SUM(E8:E43)</f>
        <v>52817718.019999988</v>
      </c>
      <c r="F44" s="327">
        <f>SUM(F8:F43)</f>
        <v>-6.6647771745920181E-9</v>
      </c>
    </row>
    <row r="45" spans="2:7" ht="13.5" customHeight="1"/>
    <row r="46" spans="2:7" ht="15.75" customHeight="1"/>
    <row r="47" spans="2:7">
      <c r="D47" s="323">
        <f>D44-E44</f>
        <v>0</v>
      </c>
      <c r="F47" s="327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3" customWidth="1"/>
    <col min="2" max="2" width="13.85546875" style="318" customWidth="1"/>
    <col min="3" max="3" width="39.5703125" style="318" customWidth="1"/>
    <col min="4" max="4" width="16" style="318" customWidth="1"/>
    <col min="5" max="5" width="23.5703125" style="318" customWidth="1"/>
    <col min="6" max="6" width="14.140625" style="318" bestFit="1" customWidth="1"/>
    <col min="7" max="7" width="16.140625" style="318" customWidth="1"/>
    <col min="8" max="16384" width="11.42578125" style="318"/>
  </cols>
  <sheetData>
    <row r="1" spans="1:7" ht="15" customHeight="1"/>
    <row r="2" spans="1:7" ht="15" customHeight="1">
      <c r="C2" s="319"/>
    </row>
    <row r="3" spans="1:7" ht="15" customHeight="1">
      <c r="A3" s="493" t="s">
        <v>1</v>
      </c>
      <c r="B3" s="493"/>
      <c r="C3" s="493"/>
      <c r="D3" s="493"/>
      <c r="E3" s="493"/>
      <c r="F3" s="493"/>
    </row>
    <row r="4" spans="1:7" ht="15" customHeight="1">
      <c r="A4" s="493" t="s">
        <v>457</v>
      </c>
      <c r="B4" s="493"/>
      <c r="C4" s="493"/>
      <c r="D4" s="493"/>
      <c r="E4" s="493"/>
      <c r="F4" s="493"/>
    </row>
    <row r="5" spans="1:7" ht="15" customHeight="1">
      <c r="A5" s="493" t="s">
        <v>2</v>
      </c>
      <c r="B5" s="493"/>
      <c r="C5" s="493"/>
      <c r="D5" s="493"/>
      <c r="E5" s="493"/>
      <c r="F5" s="493"/>
    </row>
    <row r="6" spans="1:7" ht="15" customHeight="1"/>
    <row r="7" spans="1:7" ht="15" customHeight="1">
      <c r="A7" s="265" t="s">
        <v>430</v>
      </c>
      <c r="B7" s="320" t="s">
        <v>4</v>
      </c>
      <c r="C7" s="320" t="s">
        <v>5</v>
      </c>
      <c r="D7" s="320" t="s">
        <v>6</v>
      </c>
      <c r="E7" s="328" t="s">
        <v>7</v>
      </c>
      <c r="F7" s="234" t="s">
        <v>8</v>
      </c>
    </row>
    <row r="8" spans="1:7" ht="15" customHeight="1">
      <c r="B8" s="321" t="s">
        <v>11</v>
      </c>
      <c r="C8" s="321" t="s">
        <v>12</v>
      </c>
      <c r="D8" s="324">
        <v>191070.4</v>
      </c>
      <c r="E8" s="325">
        <v>190707.46</v>
      </c>
      <c r="F8" s="177">
        <f t="shared" ref="F8:F17" si="0">A8+D8-E8</f>
        <v>362.94000000000233</v>
      </c>
    </row>
    <row r="9" spans="1:7" ht="15" customHeight="1">
      <c r="B9" s="321" t="s">
        <v>416</v>
      </c>
      <c r="C9" s="321" t="s">
        <v>13</v>
      </c>
      <c r="D9" s="324">
        <v>15800</v>
      </c>
      <c r="E9" s="325">
        <v>15800</v>
      </c>
      <c r="F9" s="177">
        <f t="shared" si="0"/>
        <v>0</v>
      </c>
    </row>
    <row r="10" spans="1:7" ht="15" customHeight="1">
      <c r="A10" s="323">
        <v>2488.680000001099</v>
      </c>
      <c r="B10" s="321" t="s">
        <v>14</v>
      </c>
      <c r="C10" s="321" t="s">
        <v>15</v>
      </c>
      <c r="D10" s="324">
        <v>0</v>
      </c>
      <c r="E10" s="325">
        <v>325</v>
      </c>
      <c r="F10" s="177">
        <f t="shared" si="0"/>
        <v>2163.680000001099</v>
      </c>
    </row>
    <row r="11" spans="1:7" ht="15" customHeight="1">
      <c r="A11" s="323">
        <v>16460563.940000005</v>
      </c>
      <c r="B11" s="321" t="s">
        <v>9</v>
      </c>
      <c r="C11" s="321" t="s">
        <v>10</v>
      </c>
      <c r="D11" s="324">
        <v>8207551.25</v>
      </c>
      <c r="E11" s="325">
        <v>12602772.869999999</v>
      </c>
      <c r="F11" s="177">
        <f t="shared" si="0"/>
        <v>12065342.320000006</v>
      </c>
      <c r="G11" s="327">
        <f>SUM(F8:F11)</f>
        <v>12067868.940000007</v>
      </c>
    </row>
    <row r="12" spans="1:7" ht="15" customHeight="1">
      <c r="B12" s="174" t="s">
        <v>16</v>
      </c>
      <c r="C12" s="174" t="s">
        <v>17</v>
      </c>
      <c r="D12" s="175">
        <v>8137648.4299999997</v>
      </c>
      <c r="E12" s="325"/>
      <c r="F12" s="177">
        <f t="shared" si="0"/>
        <v>8137648.4299999997</v>
      </c>
    </row>
    <row r="13" spans="1:7" ht="15" customHeight="1">
      <c r="B13" s="240" t="s">
        <v>18</v>
      </c>
      <c r="C13" s="240" t="s">
        <v>19</v>
      </c>
      <c r="D13" s="324"/>
      <c r="E13" s="325"/>
      <c r="F13" s="177">
        <f t="shared" si="0"/>
        <v>0</v>
      </c>
    </row>
    <row r="14" spans="1:7" ht="15" customHeight="1">
      <c r="B14" s="288" t="s">
        <v>20</v>
      </c>
      <c r="C14" s="288" t="s">
        <v>21</v>
      </c>
      <c r="D14" s="324">
        <v>1672241.7000000002</v>
      </c>
      <c r="E14" s="325"/>
      <c r="F14" s="177">
        <f t="shared" si="0"/>
        <v>1672241.7000000002</v>
      </c>
    </row>
    <row r="15" spans="1:7" ht="15" customHeight="1">
      <c r="B15" s="286" t="s">
        <v>22</v>
      </c>
      <c r="C15" s="286" t="s">
        <v>23</v>
      </c>
      <c r="D15" s="324">
        <v>6070784.4100000001</v>
      </c>
      <c r="E15" s="325"/>
      <c r="F15" s="177">
        <f t="shared" si="0"/>
        <v>6070784.4100000001</v>
      </c>
    </row>
    <row r="16" spans="1:7" ht="15" customHeight="1">
      <c r="B16" s="288" t="s">
        <v>24</v>
      </c>
      <c r="C16" s="288" t="s">
        <v>25</v>
      </c>
      <c r="D16" s="324">
        <v>10651112.640000001</v>
      </c>
      <c r="E16" s="325"/>
      <c r="F16" s="177">
        <f t="shared" si="0"/>
        <v>10651112.640000001</v>
      </c>
    </row>
    <row r="17" spans="1:7" ht="15" customHeight="1">
      <c r="B17" s="240" t="s">
        <v>59</v>
      </c>
      <c r="C17" s="240" t="s">
        <v>60</v>
      </c>
      <c r="D17" s="324">
        <v>1053211.2799999998</v>
      </c>
      <c r="E17" s="325"/>
      <c r="F17" s="177">
        <f t="shared" si="0"/>
        <v>1053211.2799999998</v>
      </c>
      <c r="G17" s="327">
        <f>SUM(F14:F17)</f>
        <v>19447350.030000001</v>
      </c>
    </row>
    <row r="18" spans="1:7" ht="15" customHeight="1">
      <c r="B18" s="321" t="s">
        <v>423</v>
      </c>
      <c r="C18" s="321" t="s">
        <v>424</v>
      </c>
      <c r="D18" s="324">
        <v>148808.20000000001</v>
      </c>
      <c r="E18" s="325">
        <v>148808.20000000001</v>
      </c>
      <c r="F18" s="177">
        <f t="shared" ref="F18:F26" si="1">-(E18+A18-D18)</f>
        <v>0</v>
      </c>
    </row>
    <row r="19" spans="1:7" ht="15" customHeight="1">
      <c r="A19" s="323">
        <v>889697.02</v>
      </c>
      <c r="B19" s="321" t="s">
        <v>28</v>
      </c>
      <c r="C19" s="321" t="s">
        <v>29</v>
      </c>
      <c r="D19" s="324">
        <v>3613323.28</v>
      </c>
      <c r="E19" s="325">
        <v>3532196.75</v>
      </c>
      <c r="F19" s="177">
        <f t="shared" si="1"/>
        <v>-808570.48999999976</v>
      </c>
    </row>
    <row r="20" spans="1:7" ht="15" customHeight="1">
      <c r="A20" s="323">
        <v>7856652.0099999998</v>
      </c>
      <c r="B20" s="321" t="s">
        <v>406</v>
      </c>
      <c r="C20" s="321" t="s">
        <v>407</v>
      </c>
      <c r="D20" s="324">
        <v>5267549.21</v>
      </c>
      <c r="E20" s="325">
        <v>763280.88</v>
      </c>
      <c r="F20" s="177">
        <f t="shared" si="1"/>
        <v>-3352383.6800000006</v>
      </c>
    </row>
    <row r="21" spans="1:7" ht="15" customHeight="1">
      <c r="A21" s="323">
        <v>397774.22</v>
      </c>
      <c r="B21" s="321" t="s">
        <v>408</v>
      </c>
      <c r="C21" s="321" t="s">
        <v>409</v>
      </c>
      <c r="D21" s="324">
        <v>0</v>
      </c>
      <c r="E21" s="325">
        <v>132443.84</v>
      </c>
      <c r="F21" s="177">
        <f t="shared" si="1"/>
        <v>-530218.05999999994</v>
      </c>
    </row>
    <row r="22" spans="1:7" ht="15" customHeight="1">
      <c r="A22" s="323">
        <v>718923.62</v>
      </c>
      <c r="B22" s="321" t="s">
        <v>26</v>
      </c>
      <c r="C22" s="321" t="s">
        <v>27</v>
      </c>
      <c r="D22" s="324">
        <v>377353.52</v>
      </c>
      <c r="E22" s="325">
        <v>217121.88</v>
      </c>
      <c r="F22" s="177">
        <f t="shared" si="1"/>
        <v>-558691.98</v>
      </c>
    </row>
    <row r="23" spans="1:7" ht="15" customHeight="1">
      <c r="A23" s="323">
        <v>6600005.7499999925</v>
      </c>
      <c r="B23" s="286" t="s">
        <v>61</v>
      </c>
      <c r="C23" s="286" t="s">
        <v>62</v>
      </c>
      <c r="D23" s="324"/>
      <c r="E23" s="325">
        <v>27584998.460000012</v>
      </c>
      <c r="F23" s="177">
        <f t="shared" si="1"/>
        <v>-34185004.210000008</v>
      </c>
    </row>
    <row r="24" spans="1:7" ht="15" customHeight="1">
      <c r="B24" s="172" t="s">
        <v>63</v>
      </c>
      <c r="C24" s="233" t="s">
        <v>64</v>
      </c>
      <c r="D24" s="324"/>
      <c r="E24" s="325"/>
      <c r="F24" s="177">
        <f t="shared" si="1"/>
        <v>0</v>
      </c>
    </row>
    <row r="25" spans="1:7" ht="15" customHeight="1">
      <c r="B25" s="321" t="s">
        <v>431</v>
      </c>
      <c r="C25" s="321" t="s">
        <v>432</v>
      </c>
      <c r="D25" s="324">
        <v>0</v>
      </c>
      <c r="E25" s="325">
        <v>191070.4</v>
      </c>
      <c r="F25" s="177">
        <f t="shared" si="1"/>
        <v>-191070.4</v>
      </c>
    </row>
    <row r="26" spans="1:7" ht="15" customHeight="1">
      <c r="B26" s="321" t="s">
        <v>30</v>
      </c>
      <c r="C26" s="321" t="s">
        <v>31</v>
      </c>
      <c r="D26" s="324">
        <v>0</v>
      </c>
      <c r="E26" s="325">
        <v>8207551.25</v>
      </c>
      <c r="F26" s="177">
        <f t="shared" si="1"/>
        <v>-8207551.25</v>
      </c>
      <c r="G26" s="327">
        <f>SUM(F25:F26)</f>
        <v>-8398621.6500000004</v>
      </c>
    </row>
    <row r="27" spans="1:7" ht="15" customHeight="1">
      <c r="B27" s="321" t="s">
        <v>36</v>
      </c>
      <c r="C27" s="321" t="s">
        <v>37</v>
      </c>
      <c r="D27" s="324">
        <v>308647.44</v>
      </c>
      <c r="E27" s="325">
        <v>0</v>
      </c>
      <c r="F27" s="332">
        <f>D27</f>
        <v>308647.44</v>
      </c>
    </row>
    <row r="28" spans="1:7" ht="15" customHeight="1">
      <c r="B28" s="321" t="s">
        <v>38</v>
      </c>
      <c r="C28" s="321" t="s">
        <v>39</v>
      </c>
      <c r="D28" s="324">
        <v>714444.72</v>
      </c>
      <c r="E28" s="325">
        <v>0</v>
      </c>
      <c r="F28" s="332">
        <f t="shared" ref="F28:F44" si="2">D28</f>
        <v>714444.72</v>
      </c>
    </row>
    <row r="29" spans="1:7" ht="15" customHeight="1">
      <c r="B29" s="321" t="s">
        <v>426</v>
      </c>
      <c r="C29" s="321" t="s">
        <v>427</v>
      </c>
      <c r="D29" s="324">
        <v>765280.7</v>
      </c>
      <c r="E29" s="325">
        <v>0</v>
      </c>
      <c r="F29" s="329">
        <f t="shared" si="2"/>
        <v>765280.7</v>
      </c>
    </row>
    <row r="30" spans="1:7" ht="15" customHeight="1">
      <c r="B30" s="321" t="s">
        <v>40</v>
      </c>
      <c r="C30" s="321" t="s">
        <v>41</v>
      </c>
      <c r="D30" s="324">
        <v>239755.96</v>
      </c>
      <c r="E30" s="325">
        <v>0</v>
      </c>
      <c r="F30" s="330">
        <f t="shared" si="2"/>
        <v>239755.96</v>
      </c>
    </row>
    <row r="31" spans="1:7" ht="15" customHeight="1">
      <c r="B31" s="321" t="s">
        <v>414</v>
      </c>
      <c r="C31" s="321" t="s">
        <v>42</v>
      </c>
      <c r="D31" s="324">
        <v>21358.57</v>
      </c>
      <c r="E31" s="325">
        <v>0</v>
      </c>
      <c r="F31" s="331">
        <f t="shared" si="2"/>
        <v>21358.57</v>
      </c>
    </row>
    <row r="32" spans="1:7" ht="15" customHeight="1">
      <c r="B32" s="321" t="s">
        <v>43</v>
      </c>
      <c r="C32" s="321" t="s">
        <v>44</v>
      </c>
      <c r="D32" s="324">
        <v>1022073.45</v>
      </c>
      <c r="E32" s="325">
        <v>0</v>
      </c>
      <c r="F32" s="327">
        <f t="shared" si="2"/>
        <v>1022073.45</v>
      </c>
    </row>
    <row r="33" spans="2:7" ht="15" customHeight="1">
      <c r="B33" s="321" t="s">
        <v>417</v>
      </c>
      <c r="C33" s="321" t="s">
        <v>418</v>
      </c>
      <c r="D33" s="324">
        <v>168466.93</v>
      </c>
      <c r="E33" s="325">
        <v>0</v>
      </c>
      <c r="F33" s="329">
        <f t="shared" si="2"/>
        <v>168466.93</v>
      </c>
    </row>
    <row r="34" spans="2:7" ht="15" customHeight="1">
      <c r="B34" s="321" t="s">
        <v>419</v>
      </c>
      <c r="C34" s="321" t="s">
        <v>420</v>
      </c>
      <c r="D34" s="324">
        <v>28473.27</v>
      </c>
      <c r="E34" s="325">
        <v>0</v>
      </c>
      <c r="F34" s="329">
        <f t="shared" si="2"/>
        <v>28473.27</v>
      </c>
    </row>
    <row r="35" spans="2:7" ht="15" customHeight="1">
      <c r="B35" s="321" t="s">
        <v>421</v>
      </c>
      <c r="C35" s="321" t="s">
        <v>422</v>
      </c>
      <c r="D35" s="324">
        <v>168229.64</v>
      </c>
      <c r="E35" s="325">
        <v>0</v>
      </c>
      <c r="F35" s="329">
        <f t="shared" si="2"/>
        <v>168229.64</v>
      </c>
    </row>
    <row r="36" spans="2:7" ht="15" customHeight="1">
      <c r="B36" s="321" t="s">
        <v>455</v>
      </c>
      <c r="C36" s="321" t="s">
        <v>456</v>
      </c>
      <c r="D36" s="324">
        <v>191160</v>
      </c>
      <c r="E36" s="325">
        <v>0</v>
      </c>
      <c r="F36" s="330">
        <f t="shared" si="2"/>
        <v>191160</v>
      </c>
    </row>
    <row r="37" spans="2:7" ht="15" customHeight="1">
      <c r="B37" s="321" t="s">
        <v>446</v>
      </c>
      <c r="C37" s="321" t="s">
        <v>447</v>
      </c>
      <c r="D37" s="324">
        <v>233226.01</v>
      </c>
      <c r="E37" s="325">
        <v>0</v>
      </c>
      <c r="F37" s="329">
        <f t="shared" si="2"/>
        <v>233226.01</v>
      </c>
    </row>
    <row r="38" spans="2:7" ht="15" customHeight="1">
      <c r="B38" s="321" t="s">
        <v>46</v>
      </c>
      <c r="C38" s="321" t="s">
        <v>47</v>
      </c>
      <c r="D38" s="324">
        <v>1923480.4</v>
      </c>
      <c r="E38" s="325">
        <v>0</v>
      </c>
      <c r="F38" s="330">
        <f t="shared" si="2"/>
        <v>1923480.4</v>
      </c>
    </row>
    <row r="39" spans="2:7" ht="15" customHeight="1">
      <c r="B39" s="321" t="s">
        <v>34</v>
      </c>
      <c r="C39" s="321" t="s">
        <v>35</v>
      </c>
      <c r="D39" s="324">
        <v>132443.84</v>
      </c>
      <c r="E39" s="325">
        <v>0</v>
      </c>
      <c r="F39" s="329">
        <f t="shared" si="2"/>
        <v>132443.84</v>
      </c>
    </row>
    <row r="40" spans="2:7" ht="15" customHeight="1">
      <c r="B40" s="321" t="s">
        <v>445</v>
      </c>
      <c r="C40" s="321" t="s">
        <v>51</v>
      </c>
      <c r="D40" s="324">
        <v>16893.5</v>
      </c>
      <c r="E40" s="325">
        <v>0</v>
      </c>
      <c r="F40" s="332">
        <f t="shared" si="2"/>
        <v>16893.5</v>
      </c>
    </row>
    <row r="41" spans="2:7" ht="15" customHeight="1">
      <c r="B41" s="321" t="s">
        <v>428</v>
      </c>
      <c r="C41" s="321" t="s">
        <v>429</v>
      </c>
      <c r="D41" s="324">
        <v>1249368.04</v>
      </c>
      <c r="E41" s="325">
        <v>0</v>
      </c>
      <c r="F41" s="329">
        <f t="shared" si="2"/>
        <v>1249368.04</v>
      </c>
    </row>
    <row r="42" spans="2:7" ht="15" customHeight="1">
      <c r="B42" s="321" t="s">
        <v>52</v>
      </c>
      <c r="C42" s="321" t="s">
        <v>53</v>
      </c>
      <c r="D42" s="324">
        <v>825003.54</v>
      </c>
      <c r="E42" s="325">
        <v>0</v>
      </c>
      <c r="F42" s="329">
        <f t="shared" si="2"/>
        <v>825003.54</v>
      </c>
      <c r="G42" s="327">
        <f>SUM(F42+F41+F39+F37+F35+F34+F33+F29)</f>
        <v>3570491.9699999997</v>
      </c>
    </row>
    <row r="43" spans="2:7" ht="15" customHeight="1">
      <c r="B43" s="321" t="s">
        <v>55</v>
      </c>
      <c r="C43" s="321" t="s">
        <v>56</v>
      </c>
      <c r="D43" s="324">
        <v>27266.66</v>
      </c>
      <c r="E43" s="325">
        <v>0</v>
      </c>
      <c r="F43" s="330">
        <f t="shared" si="2"/>
        <v>27266.66</v>
      </c>
      <c r="G43" s="327">
        <f>SUM(F43+F38+F36+F30)</f>
        <v>2381663.0199999996</v>
      </c>
    </row>
    <row r="44" spans="2:7" ht="15" customHeight="1">
      <c r="B44" s="321" t="s">
        <v>434</v>
      </c>
      <c r="C44" s="321" t="s">
        <v>435</v>
      </c>
      <c r="D44" s="324">
        <v>145050</v>
      </c>
      <c r="E44" s="325">
        <v>0</v>
      </c>
      <c r="F44" s="332">
        <f t="shared" si="2"/>
        <v>145050</v>
      </c>
      <c r="G44" s="327">
        <f>SUM(F44+F40+F28+F27)</f>
        <v>1185035.6599999999</v>
      </c>
    </row>
    <row r="45" spans="2:7" ht="15" customHeight="1">
      <c r="B45" s="322" t="s">
        <v>57</v>
      </c>
      <c r="C45" s="322" t="s">
        <v>58</v>
      </c>
      <c r="D45" s="326">
        <f>SUM(D8:D44)</f>
        <v>53587076.99000001</v>
      </c>
      <c r="E45" s="326">
        <f>SUM(E8:E44)</f>
        <v>53587076.99000001</v>
      </c>
      <c r="F45" s="327">
        <f>SUM(F8:F44)</f>
        <v>-4.3364707380533218E-9</v>
      </c>
    </row>
    <row r="46" spans="2:7" ht="15" customHeight="1"/>
    <row r="47" spans="2:7" ht="18.75" customHeight="1"/>
    <row r="48" spans="2:7">
      <c r="D48" s="327">
        <f>D45-E45</f>
        <v>0</v>
      </c>
      <c r="F48" s="327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7" bestFit="1" customWidth="1"/>
    <col min="2" max="2" width="16.5703125" style="287" bestFit="1" customWidth="1"/>
    <col min="3" max="3" width="45.42578125" style="287" customWidth="1"/>
    <col min="4" max="5" width="14.7109375" style="287" bestFit="1" customWidth="1"/>
    <col min="6" max="6" width="13.85546875" style="287" bestFit="1" customWidth="1"/>
    <col min="7" max="7" width="15" style="287" bestFit="1" customWidth="1"/>
    <col min="8" max="8" width="13.85546875" style="287" bestFit="1" customWidth="1"/>
    <col min="9" max="16384" width="11.42578125" style="287"/>
  </cols>
  <sheetData>
    <row r="1" spans="1:8" ht="16.5" customHeight="1"/>
    <row r="2" spans="1:8" ht="18.75" customHeight="1">
      <c r="C2" s="303"/>
    </row>
    <row r="3" spans="1:8" ht="18" customHeight="1">
      <c r="A3" s="493" t="s">
        <v>1</v>
      </c>
      <c r="B3" s="493"/>
      <c r="C3" s="493"/>
      <c r="D3" s="493"/>
      <c r="E3" s="493"/>
      <c r="F3" s="493"/>
    </row>
    <row r="4" spans="1:8" ht="14.25" customHeight="1">
      <c r="A4" s="493" t="s">
        <v>453</v>
      </c>
      <c r="B4" s="493"/>
      <c r="C4" s="493"/>
      <c r="D4" s="493"/>
      <c r="E4" s="493"/>
      <c r="F4" s="493"/>
    </row>
    <row r="5" spans="1:8" ht="18" customHeight="1">
      <c r="A5" s="493" t="s">
        <v>2</v>
      </c>
      <c r="B5" s="493"/>
      <c r="C5" s="493"/>
      <c r="D5" s="493"/>
      <c r="E5" s="493"/>
      <c r="F5" s="493"/>
    </row>
    <row r="6" spans="1:8" ht="12.75" customHeight="1"/>
    <row r="7" spans="1:8" ht="12.75" customHeight="1"/>
    <row r="8" spans="1:8" ht="15" customHeight="1">
      <c r="A8" s="265" t="s">
        <v>430</v>
      </c>
      <c r="B8" s="289" t="s">
        <v>4</v>
      </c>
      <c r="C8" s="289" t="s">
        <v>5</v>
      </c>
      <c r="D8" s="309" t="s">
        <v>6</v>
      </c>
      <c r="E8" s="309" t="s">
        <v>7</v>
      </c>
      <c r="F8" s="234" t="s">
        <v>8</v>
      </c>
    </row>
    <row r="9" spans="1:8" ht="15" customHeight="1">
      <c r="A9" s="287">
        <v>2813.680000001099</v>
      </c>
      <c r="B9" s="288" t="s">
        <v>14</v>
      </c>
      <c r="C9" s="288" t="s">
        <v>15</v>
      </c>
      <c r="D9" s="284">
        <v>0</v>
      </c>
      <c r="E9" s="293">
        <v>325</v>
      </c>
      <c r="F9" s="177">
        <f t="shared" ref="F9:F17" si="0">A9+D9-E9</f>
        <v>2488.680000001099</v>
      </c>
    </row>
    <row r="10" spans="1:8" ht="15" customHeight="1">
      <c r="B10" s="288"/>
      <c r="C10" s="288" t="s">
        <v>454</v>
      </c>
      <c r="D10" s="284">
        <v>38000</v>
      </c>
      <c r="E10" s="293"/>
      <c r="F10" s="177">
        <f t="shared" si="0"/>
        <v>38000</v>
      </c>
    </row>
    <row r="11" spans="1:8" ht="15" customHeight="1">
      <c r="A11" s="296">
        <v>17529251.560000006</v>
      </c>
      <c r="B11" s="288" t="s">
        <v>9</v>
      </c>
      <c r="C11" s="314" t="s">
        <v>10</v>
      </c>
      <c r="D11" s="311">
        <v>9808079.6699999999</v>
      </c>
      <c r="E11" s="293">
        <v>10876767.289999999</v>
      </c>
      <c r="F11" s="177">
        <f t="shared" si="0"/>
        <v>16460563.940000005</v>
      </c>
      <c r="G11" s="295">
        <f>SUM(F9:F11)</f>
        <v>16501052.620000007</v>
      </c>
    </row>
    <row r="12" spans="1:8" ht="15" customHeight="1">
      <c r="B12" s="174" t="s">
        <v>16</v>
      </c>
      <c r="C12" s="174" t="s">
        <v>17</v>
      </c>
      <c r="D12" s="296">
        <v>4384702.57</v>
      </c>
      <c r="E12" s="296"/>
      <c r="F12" s="177">
        <f t="shared" si="0"/>
        <v>4384702.57</v>
      </c>
      <c r="H12" s="293"/>
    </row>
    <row r="13" spans="1:8" ht="15" customHeight="1">
      <c r="B13" s="240" t="s">
        <v>18</v>
      </c>
      <c r="C13" s="240" t="s">
        <v>19</v>
      </c>
      <c r="D13" s="284"/>
      <c r="E13" s="310"/>
      <c r="F13" s="177">
        <f t="shared" si="0"/>
        <v>0</v>
      </c>
    </row>
    <row r="14" spans="1:8" ht="15" customHeight="1">
      <c r="B14" s="288" t="s">
        <v>20</v>
      </c>
      <c r="C14" s="288" t="s">
        <v>21</v>
      </c>
      <c r="D14" s="284">
        <v>1672241.7000000002</v>
      </c>
      <c r="E14" s="293">
        <v>0</v>
      </c>
      <c r="F14" s="177">
        <f t="shared" si="0"/>
        <v>1672241.7000000002</v>
      </c>
      <c r="H14" s="295"/>
    </row>
    <row r="15" spans="1:8" ht="15" customHeight="1">
      <c r="B15" s="286" t="s">
        <v>22</v>
      </c>
      <c r="C15" s="286" t="s">
        <v>23</v>
      </c>
      <c r="D15" s="313">
        <v>6070784.4100000001</v>
      </c>
      <c r="E15" s="310"/>
      <c r="F15" s="177">
        <f t="shared" si="0"/>
        <v>6070784.4100000001</v>
      </c>
    </row>
    <row r="16" spans="1:8" ht="15" customHeight="1">
      <c r="B16" s="288" t="s">
        <v>24</v>
      </c>
      <c r="C16" s="288" t="s">
        <v>25</v>
      </c>
      <c r="D16" s="313">
        <v>10989481.990000002</v>
      </c>
      <c r="E16" s="310"/>
      <c r="F16" s="177">
        <f t="shared" si="0"/>
        <v>10989481.990000002</v>
      </c>
    </row>
    <row r="17" spans="1:7" ht="15" customHeight="1">
      <c r="B17" s="240" t="s">
        <v>59</v>
      </c>
      <c r="C17" s="240" t="s">
        <v>60</v>
      </c>
      <c r="D17" s="313">
        <v>1065724.4900000002</v>
      </c>
      <c r="E17" s="310"/>
      <c r="F17" s="177">
        <f t="shared" si="0"/>
        <v>1065724.4900000002</v>
      </c>
      <c r="G17" s="295">
        <f>SUM(F14:F17)</f>
        <v>19798232.590000004</v>
      </c>
    </row>
    <row r="18" spans="1:7" ht="15" customHeight="1">
      <c r="B18" s="288" t="s">
        <v>423</v>
      </c>
      <c r="C18" s="288" t="s">
        <v>424</v>
      </c>
      <c r="D18" s="284">
        <v>150581.20000000001</v>
      </c>
      <c r="E18" s="293">
        <v>150581.20000000001</v>
      </c>
      <c r="F18" s="177">
        <f t="shared" ref="F18:F25" si="1">-(E18+A18-D18)</f>
        <v>0</v>
      </c>
    </row>
    <row r="19" spans="1:7" ht="15" customHeight="1">
      <c r="A19" s="287">
        <v>6275018.2300000004</v>
      </c>
      <c r="B19" s="288" t="s">
        <v>28</v>
      </c>
      <c r="C19" s="288" t="s">
        <v>29</v>
      </c>
      <c r="D19" s="284">
        <v>7184552.9000000004</v>
      </c>
      <c r="E19" s="293">
        <v>1799231.6900000002</v>
      </c>
      <c r="F19" s="317">
        <f t="shared" si="1"/>
        <v>-889697.02000000048</v>
      </c>
    </row>
    <row r="20" spans="1:7" ht="15" customHeight="1">
      <c r="A20" s="287">
        <v>7093371.1299999999</v>
      </c>
      <c r="B20" s="288" t="s">
        <v>406</v>
      </c>
      <c r="C20" s="288" t="s">
        <v>407</v>
      </c>
      <c r="D20" s="284">
        <v>0</v>
      </c>
      <c r="E20" s="293">
        <v>763280.88</v>
      </c>
      <c r="F20" s="177">
        <f t="shared" si="1"/>
        <v>-7856652.0099999998</v>
      </c>
    </row>
    <row r="21" spans="1:7" ht="15" customHeight="1">
      <c r="A21" s="287">
        <v>265330.38</v>
      </c>
      <c r="B21" s="288" t="s">
        <v>408</v>
      </c>
      <c r="C21" s="288" t="s">
        <v>409</v>
      </c>
      <c r="D21" s="284">
        <v>0</v>
      </c>
      <c r="E21" s="293">
        <v>132443.84</v>
      </c>
      <c r="F21" s="177">
        <f t="shared" si="1"/>
        <v>-397774.22</v>
      </c>
    </row>
    <row r="22" spans="1:7" ht="15" customHeight="1">
      <c r="A22" s="287">
        <v>368975.95</v>
      </c>
      <c r="B22" s="288" t="s">
        <v>26</v>
      </c>
      <c r="C22" s="288" t="s">
        <v>27</v>
      </c>
      <c r="D22" s="284">
        <v>0</v>
      </c>
      <c r="E22" s="293">
        <v>349947.67</v>
      </c>
      <c r="F22" s="317">
        <f t="shared" si="1"/>
        <v>-718923.62</v>
      </c>
    </row>
    <row r="23" spans="1:7" ht="15" customHeight="1">
      <c r="A23" s="287">
        <v>3529369.5499999886</v>
      </c>
      <c r="B23" s="286" t="s">
        <v>61</v>
      </c>
      <c r="C23" s="286" t="s">
        <v>62</v>
      </c>
      <c r="D23" s="284"/>
      <c r="E23" s="293">
        <v>24149405.160000026</v>
      </c>
      <c r="F23" s="177">
        <f t="shared" si="1"/>
        <v>-27678774.710000016</v>
      </c>
    </row>
    <row r="24" spans="1:7" ht="15" customHeight="1">
      <c r="B24" s="172" t="s">
        <v>63</v>
      </c>
      <c r="C24" s="233" t="s">
        <v>64</v>
      </c>
      <c r="D24" s="284"/>
      <c r="E24" s="293"/>
      <c r="F24" s="177">
        <f t="shared" si="1"/>
        <v>0</v>
      </c>
    </row>
    <row r="25" spans="1:7" ht="15" customHeight="1">
      <c r="B25" s="288" t="s">
        <v>30</v>
      </c>
      <c r="C25" s="288" t="s">
        <v>31</v>
      </c>
      <c r="D25" s="284">
        <v>0</v>
      </c>
      <c r="E25" s="312">
        <v>9800879.3200000003</v>
      </c>
      <c r="F25" s="177">
        <f t="shared" si="1"/>
        <v>-9800879.3200000003</v>
      </c>
    </row>
    <row r="26" spans="1:7" ht="15" customHeight="1">
      <c r="B26" s="288" t="s">
        <v>36</v>
      </c>
      <c r="C26" s="288" t="s">
        <v>37</v>
      </c>
      <c r="D26" s="284">
        <v>92022.31</v>
      </c>
      <c r="E26" s="293">
        <v>0</v>
      </c>
      <c r="F26" s="316">
        <f>D26</f>
        <v>92022.31</v>
      </c>
    </row>
    <row r="27" spans="1:7" ht="15" customHeight="1">
      <c r="B27" s="288" t="s">
        <v>38</v>
      </c>
      <c r="C27" s="288" t="s">
        <v>39</v>
      </c>
      <c r="D27" s="284">
        <v>755321.72</v>
      </c>
      <c r="E27" s="293">
        <v>0</v>
      </c>
      <c r="F27" s="316">
        <f t="shared" ref="F27:F40" si="2">D27</f>
        <v>755321.72</v>
      </c>
    </row>
    <row r="28" spans="1:7" ht="15" customHeight="1">
      <c r="B28" s="288" t="s">
        <v>426</v>
      </c>
      <c r="C28" s="288" t="s">
        <v>427</v>
      </c>
      <c r="D28" s="284">
        <v>763280.88</v>
      </c>
      <c r="E28" s="293">
        <v>0</v>
      </c>
      <c r="F28" s="297">
        <f t="shared" si="2"/>
        <v>763280.88</v>
      </c>
    </row>
    <row r="29" spans="1:7" ht="15" customHeight="1">
      <c r="B29" s="288" t="s">
        <v>40</v>
      </c>
      <c r="C29" s="288" t="s">
        <v>41</v>
      </c>
      <c r="D29" s="284">
        <v>111799.42</v>
      </c>
      <c r="E29" s="293">
        <v>0</v>
      </c>
      <c r="F29" s="315">
        <f t="shared" si="2"/>
        <v>111799.42</v>
      </c>
    </row>
    <row r="30" spans="1:7" ht="15" customHeight="1">
      <c r="B30" s="288" t="s">
        <v>414</v>
      </c>
      <c r="C30" s="288" t="s">
        <v>42</v>
      </c>
      <c r="D30" s="284">
        <v>17918.02</v>
      </c>
      <c r="E30" s="293">
        <v>0</v>
      </c>
      <c r="F30" s="295">
        <f t="shared" si="2"/>
        <v>17918.02</v>
      </c>
    </row>
    <row r="31" spans="1:7" ht="15" customHeight="1">
      <c r="B31" s="288" t="s">
        <v>417</v>
      </c>
      <c r="C31" s="288" t="s">
        <v>418</v>
      </c>
      <c r="D31" s="284">
        <v>170596.93</v>
      </c>
      <c r="E31" s="293">
        <v>0</v>
      </c>
      <c r="F31" s="297">
        <f t="shared" si="2"/>
        <v>170596.93</v>
      </c>
    </row>
    <row r="32" spans="1:7" ht="15" customHeight="1">
      <c r="B32" s="288" t="s">
        <v>419</v>
      </c>
      <c r="C32" s="288" t="s">
        <v>420</v>
      </c>
      <c r="D32" s="284">
        <v>28833.27</v>
      </c>
      <c r="E32" s="293">
        <v>0</v>
      </c>
      <c r="F32" s="297">
        <f t="shared" si="2"/>
        <v>28833.27</v>
      </c>
    </row>
    <row r="33" spans="2:7" ht="15" customHeight="1">
      <c r="B33" s="288" t="s">
        <v>421</v>
      </c>
      <c r="C33" s="288" t="s">
        <v>422</v>
      </c>
      <c r="D33" s="284">
        <v>170356.64</v>
      </c>
      <c r="E33" s="293">
        <v>0</v>
      </c>
      <c r="F33" s="297">
        <f t="shared" si="2"/>
        <v>170356.64</v>
      </c>
    </row>
    <row r="34" spans="2:7" ht="15" customHeight="1">
      <c r="B34" s="288" t="s">
        <v>446</v>
      </c>
      <c r="C34" s="288" t="s">
        <v>447</v>
      </c>
      <c r="D34" s="284">
        <v>7211.01</v>
      </c>
      <c r="E34" s="293">
        <v>0</v>
      </c>
      <c r="F34" s="297">
        <f t="shared" si="2"/>
        <v>7211.01</v>
      </c>
    </row>
    <row r="35" spans="2:7" ht="15" customHeight="1">
      <c r="B35" s="288" t="s">
        <v>46</v>
      </c>
      <c r="C35" s="288" t="s">
        <v>47</v>
      </c>
      <c r="D35" s="284">
        <v>1505188.09</v>
      </c>
      <c r="E35" s="293">
        <v>0</v>
      </c>
      <c r="F35" s="315">
        <f t="shared" si="2"/>
        <v>1505188.09</v>
      </c>
    </row>
    <row r="36" spans="2:7" ht="15" customHeight="1">
      <c r="B36" s="288" t="s">
        <v>438</v>
      </c>
      <c r="C36" s="288" t="s">
        <v>439</v>
      </c>
      <c r="D36" s="284">
        <v>11491.52</v>
      </c>
      <c r="E36" s="293">
        <v>0</v>
      </c>
      <c r="F36" s="315">
        <f t="shared" si="2"/>
        <v>11491.52</v>
      </c>
      <c r="G36" s="295">
        <f>SUM(F36+F35+F29)</f>
        <v>1628479.03</v>
      </c>
    </row>
    <row r="37" spans="2:7" ht="15" customHeight="1">
      <c r="B37" s="288" t="s">
        <v>34</v>
      </c>
      <c r="C37" s="288" t="s">
        <v>35</v>
      </c>
      <c r="D37" s="284">
        <v>132443.84</v>
      </c>
      <c r="E37" s="293">
        <v>0</v>
      </c>
      <c r="F37" s="297">
        <f t="shared" si="2"/>
        <v>132443.84</v>
      </c>
    </row>
    <row r="38" spans="2:7" ht="15" customHeight="1">
      <c r="B38" s="288" t="s">
        <v>428</v>
      </c>
      <c r="C38" s="288" t="s">
        <v>429</v>
      </c>
      <c r="D38" s="284">
        <v>1258696.3899999999</v>
      </c>
      <c r="E38" s="293">
        <v>0</v>
      </c>
      <c r="F38" s="297">
        <f t="shared" si="2"/>
        <v>1258696.3899999999</v>
      </c>
    </row>
    <row r="39" spans="2:7" ht="15" customHeight="1">
      <c r="B39" s="288" t="s">
        <v>52</v>
      </c>
      <c r="C39" s="288" t="s">
        <v>53</v>
      </c>
      <c r="D39" s="284">
        <v>1630553.08</v>
      </c>
      <c r="E39" s="293">
        <v>0</v>
      </c>
      <c r="F39" s="297">
        <f t="shared" si="2"/>
        <v>1630553.08</v>
      </c>
      <c r="G39" s="295">
        <f>SUM(F39+F38+F37+F34+F33+F32+F31+F28)</f>
        <v>4161972.0399999996</v>
      </c>
    </row>
    <row r="40" spans="2:7" ht="15" customHeight="1">
      <c r="B40" s="288" t="s">
        <v>55</v>
      </c>
      <c r="C40" s="288" t="s">
        <v>56</v>
      </c>
      <c r="D40" s="284">
        <v>3000</v>
      </c>
      <c r="E40" s="293">
        <v>0</v>
      </c>
      <c r="F40" s="316">
        <f t="shared" si="2"/>
        <v>3000</v>
      </c>
      <c r="G40" s="295">
        <f>SUM(F40+F27+F26)</f>
        <v>850344.03</v>
      </c>
    </row>
    <row r="41" spans="2:7">
      <c r="B41" s="290" t="s">
        <v>57</v>
      </c>
      <c r="C41" s="290" t="s">
        <v>58</v>
      </c>
      <c r="D41" s="294">
        <f>SUM(D9:D40)</f>
        <v>48022862.050000027</v>
      </c>
      <c r="E41" s="294">
        <f>SUM(E9:E40)</f>
        <v>48022862.050000027</v>
      </c>
      <c r="F41" s="295">
        <f>SUM(F9:F40)</f>
        <v>-1.1408701539039612E-8</v>
      </c>
    </row>
    <row r="42" spans="2:7" ht="16.5" customHeight="1"/>
    <row r="43" spans="2:7">
      <c r="F43" s="295">
        <f>SUM(F26:F40)</f>
        <v>6658713.1200000001</v>
      </c>
    </row>
    <row r="44" spans="2:7">
      <c r="D44" s="295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7" customWidth="1"/>
    <col min="2" max="2" width="16.85546875" style="287" customWidth="1"/>
    <col min="3" max="3" width="36.85546875" style="287" customWidth="1"/>
    <col min="4" max="4" width="16" style="296" customWidth="1"/>
    <col min="5" max="5" width="14.5703125" style="296" customWidth="1"/>
    <col min="6" max="6" width="14.85546875" style="287" customWidth="1"/>
    <col min="7" max="7" width="14.28515625" style="287" customWidth="1"/>
    <col min="8" max="16384" width="11.42578125" style="287"/>
  </cols>
  <sheetData>
    <row r="1" spans="1:7" ht="10.35" customHeight="1"/>
    <row r="2" spans="1:7" ht="22.9" customHeight="1">
      <c r="C2" s="303"/>
    </row>
    <row r="3" spans="1:7" ht="12.75" customHeight="1">
      <c r="A3" s="493" t="s">
        <v>1</v>
      </c>
      <c r="B3" s="493"/>
      <c r="C3" s="493"/>
      <c r="D3" s="493"/>
      <c r="E3" s="493"/>
      <c r="F3" s="493"/>
    </row>
    <row r="4" spans="1:7" ht="18" customHeight="1">
      <c r="A4" s="493" t="s">
        <v>450</v>
      </c>
      <c r="B4" s="493"/>
      <c r="C4" s="493"/>
      <c r="D4" s="493"/>
      <c r="E4" s="493"/>
      <c r="F4" s="493"/>
    </row>
    <row r="5" spans="1:7" ht="15.75">
      <c r="A5" s="493" t="s">
        <v>2</v>
      </c>
      <c r="B5" s="493"/>
      <c r="C5" s="493"/>
      <c r="D5" s="493"/>
      <c r="E5" s="493"/>
      <c r="F5" s="493"/>
    </row>
    <row r="6" spans="1:7">
      <c r="E6" s="304"/>
    </row>
    <row r="7" spans="1:7" ht="14.25" customHeight="1"/>
    <row r="8" spans="1:7" ht="19.5" customHeight="1"/>
    <row r="9" spans="1:7">
      <c r="A9" s="265" t="s">
        <v>430</v>
      </c>
      <c r="B9" s="289" t="s">
        <v>4</v>
      </c>
      <c r="C9" s="289" t="s">
        <v>5</v>
      </c>
      <c r="D9" s="305" t="s">
        <v>6</v>
      </c>
      <c r="E9" s="292" t="s">
        <v>7</v>
      </c>
      <c r="F9" s="234" t="s">
        <v>8</v>
      </c>
    </row>
    <row r="10" spans="1:7" ht="15" customHeight="1">
      <c r="B10" s="288" t="s">
        <v>416</v>
      </c>
      <c r="C10" s="288" t="s">
        <v>13</v>
      </c>
      <c r="D10" s="284">
        <v>38000</v>
      </c>
      <c r="E10" s="293">
        <v>0</v>
      </c>
      <c r="F10" s="177">
        <f t="shared" ref="F10:F18" si="0">A10+D10-E10</f>
        <v>38000</v>
      </c>
    </row>
    <row r="11" spans="1:7" ht="15" customHeight="1">
      <c r="A11" s="287">
        <v>3138.680000001099</v>
      </c>
      <c r="B11" s="288" t="s">
        <v>14</v>
      </c>
      <c r="C11" s="288" t="s">
        <v>15</v>
      </c>
      <c r="D11" s="284">
        <v>0</v>
      </c>
      <c r="E11" s="293">
        <v>325</v>
      </c>
      <c r="F11" s="177">
        <f t="shared" si="0"/>
        <v>2813.680000001099</v>
      </c>
    </row>
    <row r="12" spans="1:7" ht="15" customHeight="1">
      <c r="A12" s="287">
        <v>15749033.330000006</v>
      </c>
      <c r="B12" s="288" t="s">
        <v>9</v>
      </c>
      <c r="C12" s="288" t="s">
        <v>10</v>
      </c>
      <c r="D12" s="284">
        <v>8022514.7999999998</v>
      </c>
      <c r="E12" s="293">
        <v>6242296.5700000003</v>
      </c>
      <c r="F12" s="177">
        <f t="shared" si="0"/>
        <v>17529251.560000006</v>
      </c>
      <c r="G12" s="295">
        <f>SUM(F10:F12)</f>
        <v>17570065.240000006</v>
      </c>
    </row>
    <row r="13" spans="1:7" ht="15" customHeight="1">
      <c r="B13" s="174" t="s">
        <v>16</v>
      </c>
      <c r="C13" s="174" t="s">
        <v>17</v>
      </c>
      <c r="D13" s="296">
        <v>8910203.1400000006</v>
      </c>
      <c r="F13" s="177">
        <f t="shared" si="0"/>
        <v>8910203.1400000006</v>
      </c>
    </row>
    <row r="14" spans="1:7" ht="15" customHeight="1">
      <c r="B14" s="240" t="s">
        <v>18</v>
      </c>
      <c r="C14" s="240" t="s">
        <v>19</v>
      </c>
      <c r="F14" s="177">
        <f t="shared" si="0"/>
        <v>0</v>
      </c>
    </row>
    <row r="15" spans="1:7" ht="15" customHeight="1">
      <c r="B15" s="283" t="s">
        <v>20</v>
      </c>
      <c r="C15" s="283" t="s">
        <v>21</v>
      </c>
      <c r="D15" s="296">
        <v>1600711.7000000002</v>
      </c>
      <c r="F15" s="177">
        <f t="shared" si="0"/>
        <v>1600711.7000000002</v>
      </c>
    </row>
    <row r="16" spans="1:7" ht="15" customHeight="1">
      <c r="B16" s="286" t="s">
        <v>22</v>
      </c>
      <c r="C16" s="286" t="s">
        <v>23</v>
      </c>
      <c r="D16" s="296">
        <v>6070784.4100000001</v>
      </c>
      <c r="F16" s="177">
        <f t="shared" si="0"/>
        <v>6070784.4100000001</v>
      </c>
    </row>
    <row r="17" spans="1:7" ht="15" customHeight="1">
      <c r="B17" s="283" t="s">
        <v>24</v>
      </c>
      <c r="C17" s="283" t="s">
        <v>25</v>
      </c>
      <c r="D17" s="296">
        <v>10917143.080000002</v>
      </c>
      <c r="F17" s="177">
        <f t="shared" si="0"/>
        <v>10917143.080000002</v>
      </c>
    </row>
    <row r="18" spans="1:7" ht="15" customHeight="1">
      <c r="B18" s="240" t="s">
        <v>59</v>
      </c>
      <c r="C18" s="240" t="s">
        <v>60</v>
      </c>
      <c r="D18" s="296">
        <v>1078300.69</v>
      </c>
      <c r="F18" s="177">
        <f t="shared" si="0"/>
        <v>1078300.69</v>
      </c>
      <c r="G18" s="295">
        <f>SUM(F15:F18)</f>
        <v>19666939.880000003</v>
      </c>
    </row>
    <row r="19" spans="1:7" ht="15" customHeight="1">
      <c r="B19" s="288" t="s">
        <v>423</v>
      </c>
      <c r="C19" s="288" t="s">
        <v>424</v>
      </c>
      <c r="D19" s="284">
        <v>153731.93</v>
      </c>
      <c r="E19" s="293">
        <v>153731.93</v>
      </c>
      <c r="F19" s="177">
        <f t="shared" ref="F19:F26" si="1">-(E19+A19-D19)</f>
        <v>0</v>
      </c>
    </row>
    <row r="20" spans="1:7" ht="15" customHeight="1">
      <c r="A20" s="296">
        <v>3264323.14</v>
      </c>
      <c r="B20" s="288" t="s">
        <v>28</v>
      </c>
      <c r="C20" s="288" t="s">
        <v>29</v>
      </c>
      <c r="D20" s="284">
        <v>2519165.38</v>
      </c>
      <c r="E20" s="293">
        <v>5529860.4699999997</v>
      </c>
      <c r="F20" s="222">
        <f t="shared" si="1"/>
        <v>-6275018.2299999995</v>
      </c>
    </row>
    <row r="21" spans="1:7" ht="15" customHeight="1">
      <c r="A21" s="296">
        <v>6330088.25</v>
      </c>
      <c r="B21" s="288" t="s">
        <v>406</v>
      </c>
      <c r="C21" s="288" t="s">
        <v>407</v>
      </c>
      <c r="D21" s="284">
        <v>0</v>
      </c>
      <c r="E21" s="293">
        <v>763282.88</v>
      </c>
      <c r="F21" s="222">
        <f t="shared" si="1"/>
        <v>-7093371.1299999999</v>
      </c>
    </row>
    <row r="22" spans="1:7" ht="15" customHeight="1">
      <c r="A22" s="296">
        <v>132886.54</v>
      </c>
      <c r="B22" s="288" t="s">
        <v>408</v>
      </c>
      <c r="C22" s="288" t="s">
        <v>409</v>
      </c>
      <c r="D22" s="284">
        <v>0</v>
      </c>
      <c r="E22" s="293">
        <v>132443.84</v>
      </c>
      <c r="F22" s="177">
        <f t="shared" si="1"/>
        <v>-265330.38</v>
      </c>
    </row>
    <row r="23" spans="1:7" ht="15" customHeight="1">
      <c r="A23" s="296">
        <v>343282.23</v>
      </c>
      <c r="B23" s="288" t="s">
        <v>26</v>
      </c>
      <c r="C23" s="288" t="s">
        <v>27</v>
      </c>
      <c r="D23" s="284">
        <v>135048.98000000001</v>
      </c>
      <c r="E23" s="293">
        <v>160742.70000000001</v>
      </c>
      <c r="F23" s="222">
        <f t="shared" si="1"/>
        <v>-368975.94999999995</v>
      </c>
    </row>
    <row r="24" spans="1:7" ht="15" customHeight="1">
      <c r="A24" s="296">
        <v>5681591.8499999996</v>
      </c>
      <c r="B24" s="286" t="s">
        <v>61</v>
      </c>
      <c r="C24" s="286" t="s">
        <v>62</v>
      </c>
      <c r="D24" s="306"/>
      <c r="E24" s="307">
        <v>28577143.020000011</v>
      </c>
      <c r="F24" s="177">
        <f t="shared" si="1"/>
        <v>-34258734.870000012</v>
      </c>
    </row>
    <row r="25" spans="1:7" ht="15" customHeight="1">
      <c r="B25" s="172" t="s">
        <v>63</v>
      </c>
      <c r="C25" s="233" t="s">
        <v>64</v>
      </c>
      <c r="D25" s="306"/>
      <c r="E25" s="307"/>
      <c r="F25" s="177">
        <f t="shared" si="1"/>
        <v>0</v>
      </c>
    </row>
    <row r="26" spans="1:7" ht="15" customHeight="1">
      <c r="B26" s="288" t="s">
        <v>30</v>
      </c>
      <c r="C26" s="288" t="s">
        <v>31</v>
      </c>
      <c r="D26" s="284">
        <v>0</v>
      </c>
      <c r="E26" s="293">
        <v>8022514.7999999998</v>
      </c>
      <c r="F26" s="177">
        <f t="shared" si="1"/>
        <v>-8022514.7999999998</v>
      </c>
    </row>
    <row r="27" spans="1:7">
      <c r="B27" s="288" t="s">
        <v>36</v>
      </c>
      <c r="C27" s="288" t="s">
        <v>37</v>
      </c>
      <c r="D27" s="284">
        <v>242690.63</v>
      </c>
      <c r="E27" s="293">
        <v>0</v>
      </c>
      <c r="F27" s="298">
        <f>D27</f>
        <v>242690.63</v>
      </c>
    </row>
    <row r="28" spans="1:7">
      <c r="B28" s="288" t="s">
        <v>38</v>
      </c>
      <c r="C28" s="288" t="s">
        <v>39</v>
      </c>
      <c r="D28" s="284">
        <v>398838.22</v>
      </c>
      <c r="E28" s="293">
        <v>0</v>
      </c>
      <c r="F28" s="298">
        <f t="shared" ref="F28:F43" si="2">D28</f>
        <v>398838.22</v>
      </c>
    </row>
    <row r="29" spans="1:7">
      <c r="B29" s="288" t="s">
        <v>426</v>
      </c>
      <c r="C29" s="288" t="s">
        <v>427</v>
      </c>
      <c r="D29" s="284">
        <v>763282.88</v>
      </c>
      <c r="E29" s="293">
        <v>0</v>
      </c>
      <c r="F29" s="297">
        <f t="shared" si="2"/>
        <v>763282.88</v>
      </c>
    </row>
    <row r="30" spans="1:7" ht="15" customHeight="1">
      <c r="B30" s="288" t="s">
        <v>40</v>
      </c>
      <c r="C30" s="288" t="s">
        <v>41</v>
      </c>
      <c r="D30" s="284">
        <v>1406288.77</v>
      </c>
      <c r="E30" s="293">
        <v>0</v>
      </c>
      <c r="F30" s="308">
        <f t="shared" si="2"/>
        <v>1406288.77</v>
      </c>
    </row>
    <row r="31" spans="1:7" ht="15" customHeight="1">
      <c r="B31" s="288" t="s">
        <v>414</v>
      </c>
      <c r="C31" s="288" t="s">
        <v>42</v>
      </c>
      <c r="D31" s="284">
        <v>11254.82</v>
      </c>
      <c r="E31" s="293">
        <v>0</v>
      </c>
      <c r="F31" s="295">
        <f t="shared" si="2"/>
        <v>11254.82</v>
      </c>
    </row>
    <row r="32" spans="1:7" ht="15" customHeight="1">
      <c r="B32" s="288" t="s">
        <v>43</v>
      </c>
      <c r="C32" s="288" t="s">
        <v>44</v>
      </c>
      <c r="D32" s="284">
        <v>726919.61</v>
      </c>
      <c r="E32" s="293">
        <v>0</v>
      </c>
      <c r="F32" s="300">
        <f t="shared" si="2"/>
        <v>726919.61</v>
      </c>
    </row>
    <row r="33" spans="2:7" ht="15" customHeight="1">
      <c r="B33" s="288" t="s">
        <v>417</v>
      </c>
      <c r="C33" s="288" t="s">
        <v>418</v>
      </c>
      <c r="D33" s="284">
        <v>174382.07999999999</v>
      </c>
      <c r="E33" s="293">
        <v>0</v>
      </c>
      <c r="F33" s="297">
        <f t="shared" si="2"/>
        <v>174382.07999999999</v>
      </c>
    </row>
    <row r="34" spans="2:7" ht="15" customHeight="1">
      <c r="B34" s="288" t="s">
        <v>419</v>
      </c>
      <c r="C34" s="288" t="s">
        <v>420</v>
      </c>
      <c r="D34" s="284">
        <v>29473.01</v>
      </c>
      <c r="E34" s="293">
        <v>0</v>
      </c>
      <c r="F34" s="297">
        <f t="shared" si="2"/>
        <v>29473.01</v>
      </c>
    </row>
    <row r="35" spans="2:7" ht="15" customHeight="1">
      <c r="B35" s="288" t="s">
        <v>421</v>
      </c>
      <c r="C35" s="288" t="s">
        <v>422</v>
      </c>
      <c r="D35" s="284">
        <v>174136.46</v>
      </c>
      <c r="E35" s="293">
        <v>0</v>
      </c>
      <c r="F35" s="297">
        <f t="shared" si="2"/>
        <v>174136.46</v>
      </c>
    </row>
    <row r="36" spans="2:7">
      <c r="B36" s="288" t="s">
        <v>425</v>
      </c>
      <c r="C36" s="288" t="s">
        <v>33</v>
      </c>
      <c r="D36" s="284">
        <v>14000</v>
      </c>
      <c r="E36" s="293">
        <v>0</v>
      </c>
      <c r="F36" s="298">
        <f t="shared" si="2"/>
        <v>14000</v>
      </c>
    </row>
    <row r="37" spans="2:7">
      <c r="B37" s="288" t="s">
        <v>446</v>
      </c>
      <c r="C37" s="288" t="s">
        <v>447</v>
      </c>
      <c r="D37" s="284">
        <v>120190.82</v>
      </c>
      <c r="E37" s="293">
        <v>0</v>
      </c>
      <c r="F37" s="297">
        <f t="shared" si="2"/>
        <v>120190.82</v>
      </c>
    </row>
    <row r="38" spans="2:7">
      <c r="B38" s="288" t="s">
        <v>46</v>
      </c>
      <c r="C38" s="288" t="s">
        <v>47</v>
      </c>
      <c r="D38" s="284">
        <v>3935487.15</v>
      </c>
      <c r="E38" s="293">
        <v>0</v>
      </c>
      <c r="F38" s="308">
        <f t="shared" si="2"/>
        <v>3935487.15</v>
      </c>
    </row>
    <row r="39" spans="2:7">
      <c r="B39" s="288" t="s">
        <v>34</v>
      </c>
      <c r="C39" s="288" t="s">
        <v>35</v>
      </c>
      <c r="D39" s="284">
        <v>132443.84</v>
      </c>
      <c r="E39" s="293">
        <v>0</v>
      </c>
      <c r="F39" s="297">
        <f t="shared" si="2"/>
        <v>132443.84</v>
      </c>
    </row>
    <row r="40" spans="2:7" ht="15" customHeight="1">
      <c r="B40" s="288" t="s">
        <v>440</v>
      </c>
      <c r="C40" s="288" t="s">
        <v>448</v>
      </c>
      <c r="D40" s="284">
        <v>3540</v>
      </c>
      <c r="E40" s="293">
        <v>0</v>
      </c>
      <c r="F40" s="308">
        <f t="shared" si="2"/>
        <v>3540</v>
      </c>
      <c r="G40" s="295">
        <f>SUM(F40,F38,F30)</f>
        <v>5345315.92</v>
      </c>
    </row>
    <row r="41" spans="2:7">
      <c r="B41" s="288" t="s">
        <v>428</v>
      </c>
      <c r="C41" s="288" t="s">
        <v>429</v>
      </c>
      <c r="D41" s="284">
        <v>350400</v>
      </c>
      <c r="E41" s="293">
        <v>0</v>
      </c>
      <c r="F41" s="297">
        <f t="shared" si="2"/>
        <v>350400</v>
      </c>
    </row>
    <row r="42" spans="2:7">
      <c r="B42" s="288" t="s">
        <v>52</v>
      </c>
      <c r="C42" s="288" t="s">
        <v>53</v>
      </c>
      <c r="D42" s="284">
        <v>1638408.81</v>
      </c>
      <c r="E42" s="293">
        <v>0</v>
      </c>
      <c r="F42" s="297">
        <f t="shared" si="2"/>
        <v>1638408.81</v>
      </c>
      <c r="G42" s="302">
        <f>SUM(F42+F39+F37+F35+F34+F33+F29+F41)</f>
        <v>3382717.9</v>
      </c>
    </row>
    <row r="43" spans="2:7">
      <c r="B43" s="288" t="s">
        <v>55</v>
      </c>
      <c r="C43" s="288" t="s">
        <v>56</v>
      </c>
      <c r="D43" s="284">
        <v>15000</v>
      </c>
      <c r="E43" s="293">
        <v>0</v>
      </c>
      <c r="F43" s="298">
        <f t="shared" si="2"/>
        <v>15000</v>
      </c>
      <c r="G43" s="295">
        <f>SUM(F43,F36,F28,F27)</f>
        <v>670528.85</v>
      </c>
    </row>
    <row r="44" spans="2:7">
      <c r="B44" s="290" t="s">
        <v>57</v>
      </c>
      <c r="C44" s="290" t="s">
        <v>58</v>
      </c>
      <c r="D44" s="294">
        <f>SUM(D10:D43)</f>
        <v>49582341.210000008</v>
      </c>
      <c r="E44" s="294">
        <f>SUM(E10:E43)</f>
        <v>49582341.210000008</v>
      </c>
      <c r="F44" s="295">
        <f>SUM(F10:F43)</f>
        <v>1.1641532182693481E-9</v>
      </c>
    </row>
    <row r="45" spans="2:7" ht="14.25" customHeight="1"/>
    <row r="47" spans="2:7">
      <c r="D47" s="296">
        <f>D44-E44</f>
        <v>0</v>
      </c>
    </row>
    <row r="48" spans="2:7">
      <c r="F48" s="295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F23" sqref="F23"/>
    </sheetView>
  </sheetViews>
  <sheetFormatPr baseColWidth="10" defaultRowHeight="15"/>
  <cols>
    <col min="1" max="1" width="17.140625" style="465" customWidth="1"/>
    <col min="2" max="2" width="16.5703125" style="465" bestFit="1" customWidth="1"/>
    <col min="3" max="3" width="52.140625" style="465" bestFit="1" customWidth="1"/>
    <col min="4" max="4" width="16" style="474" customWidth="1"/>
    <col min="5" max="5" width="14.28515625" style="474" bestFit="1" customWidth="1"/>
    <col min="6" max="6" width="14.7109375" style="465" customWidth="1"/>
    <col min="7" max="7" width="14.140625" style="465" bestFit="1" customWidth="1"/>
    <col min="8" max="16384" width="11.42578125" style="465"/>
  </cols>
  <sheetData>
    <row r="1" spans="1:7" ht="20.25" customHeight="1"/>
    <row r="2" spans="1:7" ht="20.25" customHeight="1"/>
    <row r="3" spans="1:7" ht="22.9" customHeight="1">
      <c r="A3" s="493" t="s">
        <v>1</v>
      </c>
      <c r="B3" s="493"/>
      <c r="C3" s="493"/>
      <c r="D3" s="493"/>
      <c r="E3" s="493"/>
      <c r="F3" s="493"/>
    </row>
    <row r="4" spans="1:7" ht="14.25" customHeight="1">
      <c r="A4" s="493" t="s">
        <v>485</v>
      </c>
      <c r="B4" s="493"/>
      <c r="C4" s="493"/>
      <c r="D4" s="493"/>
      <c r="E4" s="493"/>
      <c r="F4" s="493"/>
    </row>
    <row r="5" spans="1:7" ht="18" customHeight="1">
      <c r="A5" s="493" t="s">
        <v>2</v>
      </c>
      <c r="B5" s="493"/>
      <c r="C5" s="493"/>
      <c r="D5" s="493"/>
      <c r="E5" s="493"/>
      <c r="F5" s="493"/>
    </row>
    <row r="6" spans="1:7" ht="16.5" customHeight="1"/>
    <row r="7" spans="1:7" ht="20.25" customHeight="1">
      <c r="A7" s="403" t="s">
        <v>3</v>
      </c>
      <c r="B7" s="468" t="s">
        <v>4</v>
      </c>
      <c r="C7" s="468" t="s">
        <v>5</v>
      </c>
      <c r="D7" s="482" t="s">
        <v>6</v>
      </c>
      <c r="E7" s="482" t="s">
        <v>7</v>
      </c>
      <c r="F7" s="403" t="s">
        <v>8</v>
      </c>
    </row>
    <row r="8" spans="1:7" ht="15" customHeight="1">
      <c r="A8" s="474">
        <v>6110.8300000000745</v>
      </c>
      <c r="B8" s="469" t="s">
        <v>11</v>
      </c>
      <c r="C8" s="469" t="s">
        <v>12</v>
      </c>
      <c r="D8" s="472">
        <v>1966712.48</v>
      </c>
      <c r="E8" s="472">
        <v>1969772.38</v>
      </c>
      <c r="F8" s="177">
        <f>A8+D8-E8</f>
        <v>3050.9300000001676</v>
      </c>
    </row>
    <row r="9" spans="1:7" ht="15" customHeight="1">
      <c r="A9" s="474">
        <v>0</v>
      </c>
      <c r="B9" s="469" t="s">
        <v>14</v>
      </c>
      <c r="C9" s="469" t="s">
        <v>15</v>
      </c>
      <c r="D9" s="472">
        <v>0</v>
      </c>
      <c r="E9" s="472">
        <v>102.34</v>
      </c>
      <c r="F9" s="177">
        <f>A9+D9-E9</f>
        <v>-102.34</v>
      </c>
    </row>
    <row r="10" spans="1:7" ht="15" customHeight="1">
      <c r="A10" s="474">
        <v>12096496.319999995</v>
      </c>
      <c r="B10" s="469" t="s">
        <v>9</v>
      </c>
      <c r="C10" s="469" t="s">
        <v>10</v>
      </c>
      <c r="D10" s="472">
        <v>8484051.9800000004</v>
      </c>
      <c r="E10" s="472">
        <v>5314416.74</v>
      </c>
      <c r="F10" s="177">
        <f t="shared" ref="F10:F16" si="0">A10+D10-E10</f>
        <v>15266131.559999997</v>
      </c>
      <c r="G10" s="475">
        <f>SUM(F8:F10)</f>
        <v>15269080.149999997</v>
      </c>
    </row>
    <row r="11" spans="1:7" ht="15" customHeight="1">
      <c r="A11" s="474"/>
      <c r="B11" s="174" t="s">
        <v>16</v>
      </c>
      <c r="C11" s="350" t="s">
        <v>17</v>
      </c>
      <c r="D11" s="343">
        <v>9840640.2100000009</v>
      </c>
      <c r="E11" s="472"/>
      <c r="F11" s="177">
        <f t="shared" si="0"/>
        <v>9840640.2100000009</v>
      </c>
    </row>
    <row r="12" spans="1:7" ht="15" customHeight="1">
      <c r="A12" s="474"/>
      <c r="B12" s="240" t="s">
        <v>18</v>
      </c>
      <c r="C12" s="351" t="s">
        <v>19</v>
      </c>
      <c r="D12" s="472"/>
      <c r="E12" s="472"/>
      <c r="F12" s="177">
        <f t="shared" si="0"/>
        <v>0</v>
      </c>
    </row>
    <row r="13" spans="1:7" ht="15" customHeight="1">
      <c r="A13" s="474">
        <v>1672241.7000000002</v>
      </c>
      <c r="B13" s="416" t="s">
        <v>20</v>
      </c>
      <c r="C13" s="352" t="s">
        <v>21</v>
      </c>
      <c r="D13" s="472"/>
      <c r="E13" s="472"/>
      <c r="F13" s="177">
        <f t="shared" si="0"/>
        <v>1672241.7000000002</v>
      </c>
    </row>
    <row r="14" spans="1:7" ht="15" customHeight="1">
      <c r="A14" s="474">
        <v>4097971.1900000004</v>
      </c>
      <c r="B14" s="416" t="s">
        <v>22</v>
      </c>
      <c r="C14" s="352" t="s">
        <v>23</v>
      </c>
      <c r="D14" s="472"/>
      <c r="E14" s="472"/>
      <c r="F14" s="177">
        <f t="shared" si="0"/>
        <v>4097971.1900000004</v>
      </c>
    </row>
    <row r="15" spans="1:7" ht="15" customHeight="1">
      <c r="A15" s="474">
        <v>5802494.7299999967</v>
      </c>
      <c r="B15" s="419" t="s">
        <v>24</v>
      </c>
      <c r="C15" s="419" t="s">
        <v>25</v>
      </c>
      <c r="D15" s="472"/>
      <c r="E15" s="472"/>
      <c r="F15" s="177">
        <f t="shared" si="0"/>
        <v>5802494.7299999967</v>
      </c>
    </row>
    <row r="16" spans="1:7" ht="15" customHeight="1">
      <c r="A16" s="474">
        <v>3577594.2199999997</v>
      </c>
      <c r="B16" s="240" t="s">
        <v>59</v>
      </c>
      <c r="C16" s="351" t="s">
        <v>60</v>
      </c>
      <c r="D16" s="472"/>
      <c r="E16" s="472"/>
      <c r="F16" s="177">
        <f t="shared" si="0"/>
        <v>3577594.2199999997</v>
      </c>
      <c r="G16" s="475">
        <f>SUM(F13:F16)</f>
        <v>15150301.839999996</v>
      </c>
    </row>
    <row r="17" spans="1:11" ht="15" customHeight="1">
      <c r="A17" s="474"/>
      <c r="B17" s="469" t="s">
        <v>423</v>
      </c>
      <c r="C17" s="469" t="s">
        <v>424</v>
      </c>
      <c r="D17" s="472">
        <v>133132.5</v>
      </c>
      <c r="E17" s="472">
        <v>133132.5</v>
      </c>
    </row>
    <row r="18" spans="1:11" ht="15" customHeight="1">
      <c r="A18" s="474">
        <v>6824189.0999999996</v>
      </c>
      <c r="B18" s="469" t="s">
        <v>28</v>
      </c>
      <c r="C18" s="469" t="s">
        <v>29</v>
      </c>
      <c r="D18" s="472">
        <v>4770638.82</v>
      </c>
      <c r="E18" s="472">
        <v>1509304.69</v>
      </c>
      <c r="F18" s="444">
        <f>-(E18+A18-D18)</f>
        <v>-3562854.9699999988</v>
      </c>
    </row>
    <row r="19" spans="1:11" ht="15" customHeight="1">
      <c r="A19" s="474">
        <v>5595978.9000000004</v>
      </c>
      <c r="B19" s="469" t="s">
        <v>406</v>
      </c>
      <c r="C19" s="469" t="s">
        <v>407</v>
      </c>
      <c r="D19" s="472">
        <v>0</v>
      </c>
      <c r="E19" s="472">
        <v>763280.88</v>
      </c>
      <c r="F19" s="444">
        <f t="shared" ref="F19:F24" si="1">-(E19+A19-D19)</f>
        <v>-6359259.7800000003</v>
      </c>
    </row>
    <row r="20" spans="1:11" ht="15" customHeight="1">
      <c r="A20" s="474">
        <v>2321519.65</v>
      </c>
      <c r="B20" s="469" t="s">
        <v>408</v>
      </c>
      <c r="C20" s="469" t="s">
        <v>409</v>
      </c>
      <c r="D20" s="472">
        <v>0</v>
      </c>
      <c r="E20" s="472">
        <v>125594.89</v>
      </c>
      <c r="F20" s="444">
        <f t="shared" si="1"/>
        <v>-2447114.54</v>
      </c>
    </row>
    <row r="21" spans="1:11" ht="15" customHeight="1">
      <c r="A21" s="474">
        <v>580443.18000000005</v>
      </c>
      <c r="B21" s="469" t="s">
        <v>26</v>
      </c>
      <c r="C21" s="469" t="s">
        <v>27</v>
      </c>
      <c r="D21" s="472">
        <v>439160.68</v>
      </c>
      <c r="E21" s="472">
        <v>184236.27</v>
      </c>
      <c r="F21" s="444">
        <f t="shared" si="1"/>
        <v>-325518.77000000008</v>
      </c>
    </row>
    <row r="22" spans="1:11" ht="15" customHeight="1">
      <c r="A22" s="474">
        <v>-4149847.8000000073</v>
      </c>
      <c r="B22" s="469" t="s">
        <v>61</v>
      </c>
      <c r="C22" s="469" t="s">
        <v>62</v>
      </c>
      <c r="D22" s="472"/>
      <c r="E22" s="472">
        <v>9840640.2100000046</v>
      </c>
      <c r="F22" s="444">
        <f t="shared" si="1"/>
        <v>-5690792.4099999974</v>
      </c>
      <c r="J22" s="343"/>
      <c r="K22" s="456"/>
    </row>
    <row r="23" spans="1:11" ht="15" customHeight="1">
      <c r="A23" s="474">
        <v>16080625.959999999</v>
      </c>
      <c r="B23" s="172" t="s">
        <v>63</v>
      </c>
      <c r="C23" s="233" t="s">
        <v>64</v>
      </c>
      <c r="D23" s="472"/>
      <c r="E23" s="472"/>
      <c r="F23" s="444">
        <f t="shared" si="1"/>
        <v>-16080625.959999999</v>
      </c>
    </row>
    <row r="24" spans="1:11" ht="15" customHeight="1">
      <c r="B24" s="469" t="s">
        <v>30</v>
      </c>
      <c r="C24" s="469" t="s">
        <v>31</v>
      </c>
      <c r="D24" s="472">
        <v>0</v>
      </c>
      <c r="E24" s="472">
        <v>10450764.460000001</v>
      </c>
      <c r="F24" s="444">
        <f t="shared" si="1"/>
        <v>-10450764.460000001</v>
      </c>
    </row>
    <row r="25" spans="1:11" ht="15" customHeight="1">
      <c r="B25" s="469" t="s">
        <v>36</v>
      </c>
      <c r="C25" s="469" t="s">
        <v>37</v>
      </c>
      <c r="D25" s="472">
        <v>34408.800000000003</v>
      </c>
      <c r="E25" s="472">
        <v>0</v>
      </c>
      <c r="F25" s="484">
        <f>D25</f>
        <v>34408.800000000003</v>
      </c>
    </row>
    <row r="26" spans="1:11" ht="15" customHeight="1">
      <c r="B26" s="469" t="s">
        <v>426</v>
      </c>
      <c r="C26" s="469" t="s">
        <v>427</v>
      </c>
      <c r="D26" s="472">
        <v>763280.88</v>
      </c>
      <c r="E26" s="472">
        <v>0</v>
      </c>
      <c r="F26" s="476">
        <f t="shared" ref="F26:F40" si="2">D26</f>
        <v>763280.88</v>
      </c>
    </row>
    <row r="27" spans="1:11" ht="15" customHeight="1">
      <c r="B27" s="469" t="s">
        <v>40</v>
      </c>
      <c r="C27" s="469" t="s">
        <v>41</v>
      </c>
      <c r="D27" s="472">
        <v>444140.28</v>
      </c>
      <c r="E27" s="472">
        <v>0</v>
      </c>
      <c r="F27" s="484">
        <f t="shared" si="2"/>
        <v>444140.28</v>
      </c>
    </row>
    <row r="28" spans="1:11" ht="15" customHeight="1">
      <c r="B28" s="469" t="s">
        <v>414</v>
      </c>
      <c r="C28" s="469" t="s">
        <v>42</v>
      </c>
      <c r="D28" s="472">
        <v>11019.09</v>
      </c>
      <c r="E28" s="472">
        <v>0</v>
      </c>
      <c r="F28" s="475">
        <f t="shared" si="2"/>
        <v>11019.09</v>
      </c>
    </row>
    <row r="29" spans="1:11" ht="15" customHeight="1">
      <c r="B29" s="469" t="s">
        <v>43</v>
      </c>
      <c r="C29" s="469" t="s">
        <v>44</v>
      </c>
      <c r="D29" s="472">
        <v>181555.11</v>
      </c>
      <c r="E29" s="472">
        <v>0</v>
      </c>
      <c r="F29" s="475">
        <f t="shared" si="2"/>
        <v>181555.11</v>
      </c>
    </row>
    <row r="30" spans="1:11" ht="15" customHeight="1">
      <c r="B30" s="469" t="s">
        <v>417</v>
      </c>
      <c r="C30" s="469" t="s">
        <v>418</v>
      </c>
      <c r="D30" s="472">
        <v>153756.62</v>
      </c>
      <c r="E30" s="472">
        <v>0</v>
      </c>
      <c r="F30" s="476">
        <f t="shared" si="2"/>
        <v>153756.62</v>
      </c>
    </row>
    <row r="31" spans="1:11" ht="15" customHeight="1">
      <c r="B31" s="469" t="s">
        <v>419</v>
      </c>
      <c r="C31" s="469" t="s">
        <v>420</v>
      </c>
      <c r="D31" s="472">
        <v>25987.02</v>
      </c>
      <c r="E31" s="472">
        <v>0</v>
      </c>
      <c r="F31" s="476">
        <f t="shared" si="2"/>
        <v>25987.02</v>
      </c>
    </row>
    <row r="32" spans="1:11" ht="15" customHeight="1">
      <c r="B32" s="469" t="s">
        <v>421</v>
      </c>
      <c r="C32" s="469" t="s">
        <v>422</v>
      </c>
      <c r="D32" s="472">
        <v>153540.04999999999</v>
      </c>
      <c r="E32" s="472">
        <v>0</v>
      </c>
      <c r="F32" s="476">
        <f t="shared" si="2"/>
        <v>153540.04999999999</v>
      </c>
    </row>
    <row r="33" spans="2:7">
      <c r="B33" s="469" t="s">
        <v>425</v>
      </c>
      <c r="C33" s="469" t="s">
        <v>33</v>
      </c>
      <c r="D33" s="472">
        <v>13900</v>
      </c>
      <c r="E33" s="472">
        <v>0</v>
      </c>
      <c r="F33" s="478">
        <f t="shared" si="2"/>
        <v>13900</v>
      </c>
    </row>
    <row r="34" spans="2:7" ht="15" customHeight="1">
      <c r="B34" s="469" t="s">
        <v>46</v>
      </c>
      <c r="C34" s="469" t="s">
        <v>47</v>
      </c>
      <c r="D34" s="472">
        <v>1027679.69</v>
      </c>
      <c r="E34" s="472">
        <v>0</v>
      </c>
      <c r="F34" s="484">
        <f t="shared" si="2"/>
        <v>1027679.69</v>
      </c>
    </row>
    <row r="35" spans="2:7" ht="15" customHeight="1">
      <c r="B35" s="469" t="s">
        <v>438</v>
      </c>
      <c r="C35" s="469" t="s">
        <v>439</v>
      </c>
      <c r="D35" s="472">
        <v>11800</v>
      </c>
      <c r="E35" s="472">
        <v>0</v>
      </c>
      <c r="F35" s="484">
        <f t="shared" si="2"/>
        <v>11800</v>
      </c>
      <c r="G35" s="475">
        <f>SUM(F35+F34+F27+F25)</f>
        <v>1518028.77</v>
      </c>
    </row>
    <row r="36" spans="2:7" ht="15" customHeight="1">
      <c r="B36" s="469" t="s">
        <v>34</v>
      </c>
      <c r="C36" s="469" t="s">
        <v>35</v>
      </c>
      <c r="D36" s="472">
        <v>125594.89</v>
      </c>
      <c r="E36" s="472">
        <v>0</v>
      </c>
      <c r="F36" s="476">
        <f t="shared" si="2"/>
        <v>125594.89</v>
      </c>
    </row>
    <row r="37" spans="2:7" ht="15" customHeight="1">
      <c r="B37" s="469" t="s">
        <v>445</v>
      </c>
      <c r="C37" s="469" t="s">
        <v>51</v>
      </c>
      <c r="D37" s="472">
        <v>3000</v>
      </c>
      <c r="E37" s="472">
        <v>0</v>
      </c>
      <c r="F37" s="478">
        <f t="shared" si="2"/>
        <v>3000</v>
      </c>
    </row>
    <row r="38" spans="2:7">
      <c r="B38" s="469" t="s">
        <v>428</v>
      </c>
      <c r="C38" s="469" t="s">
        <v>429</v>
      </c>
      <c r="D38" s="472">
        <v>72196.3</v>
      </c>
      <c r="E38" s="472">
        <v>0</v>
      </c>
      <c r="F38" s="476">
        <f t="shared" si="2"/>
        <v>72196.3</v>
      </c>
    </row>
    <row r="39" spans="2:7" ht="15" customHeight="1">
      <c r="B39" s="469" t="s">
        <v>52</v>
      </c>
      <c r="C39" s="469" t="s">
        <v>53</v>
      </c>
      <c r="D39" s="472">
        <v>1534399.96</v>
      </c>
      <c r="E39" s="472">
        <v>0</v>
      </c>
      <c r="F39" s="476">
        <f t="shared" si="2"/>
        <v>1534399.96</v>
      </c>
      <c r="G39" s="475">
        <f>SUM(F39+F38+F36+F32+F31+F30+F26)</f>
        <v>2828755.7199999997</v>
      </c>
    </row>
    <row r="40" spans="2:7" ht="15" customHeight="1">
      <c r="B40" s="469" t="s">
        <v>434</v>
      </c>
      <c r="C40" s="469" t="s">
        <v>435</v>
      </c>
      <c r="D40" s="472">
        <v>100650</v>
      </c>
      <c r="E40" s="472">
        <v>0</v>
      </c>
      <c r="F40" s="478">
        <f t="shared" si="2"/>
        <v>100650</v>
      </c>
      <c r="G40" s="475">
        <f>SUM(F40+F37+F33)</f>
        <v>117550</v>
      </c>
    </row>
    <row r="41" spans="2:7">
      <c r="B41" s="470" t="s">
        <v>57</v>
      </c>
      <c r="C41" s="470" t="s">
        <v>58</v>
      </c>
      <c r="D41" s="483">
        <f>SUM(D8:D40)</f>
        <v>30291245.360000007</v>
      </c>
      <c r="E41" s="483">
        <f>SUM(E8:E40)</f>
        <v>30291245.360000007</v>
      </c>
      <c r="F41" s="475">
        <f>SUM(F8:F40)</f>
        <v>0</v>
      </c>
    </row>
    <row r="42" spans="2:7" ht="15.75" customHeight="1">
      <c r="F42" s="475"/>
    </row>
    <row r="44" spans="2:7">
      <c r="D44" s="474">
        <f>D41-E41</f>
        <v>0</v>
      </c>
    </row>
    <row r="45" spans="2:7">
      <c r="F45" s="475">
        <f>SUM(F25:F40)</f>
        <v>4656908.6899999995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Impresion8/14/2025 2:02:17 PM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7" customWidth="1"/>
    <col min="2" max="2" width="16.5703125" style="287" customWidth="1"/>
    <col min="3" max="3" width="52.140625" style="287" bestFit="1" customWidth="1"/>
    <col min="4" max="4" width="16" style="285" customWidth="1"/>
    <col min="5" max="5" width="14.28515625" style="285" bestFit="1" customWidth="1"/>
    <col min="6" max="6" width="15.28515625" style="287" customWidth="1"/>
    <col min="7" max="7" width="14.5703125" style="287" bestFit="1" customWidth="1"/>
    <col min="8" max="16384" width="11.42578125" style="287"/>
  </cols>
  <sheetData>
    <row r="1" spans="1:7" ht="15" customHeight="1"/>
    <row r="2" spans="1:7" ht="16.5" customHeight="1">
      <c r="C2" s="303"/>
    </row>
    <row r="3" spans="1:7" ht="15.75" customHeight="1">
      <c r="A3" s="493" t="s">
        <v>1</v>
      </c>
      <c r="B3" s="493"/>
      <c r="C3" s="493"/>
      <c r="D3" s="493"/>
      <c r="E3" s="493"/>
      <c r="F3" s="493"/>
    </row>
    <row r="4" spans="1:7" ht="13.5" customHeight="1">
      <c r="A4" s="493" t="s">
        <v>444</v>
      </c>
      <c r="B4" s="493"/>
      <c r="C4" s="493"/>
      <c r="D4" s="493"/>
      <c r="E4" s="493"/>
      <c r="F4" s="493"/>
    </row>
    <row r="5" spans="1:7" ht="18" customHeight="1">
      <c r="A5" s="493" t="s">
        <v>2</v>
      </c>
      <c r="B5" s="493"/>
      <c r="C5" s="493"/>
      <c r="D5" s="493"/>
      <c r="E5" s="493"/>
      <c r="F5" s="493"/>
    </row>
    <row r="6" spans="1:7" ht="15.75" customHeight="1"/>
    <row r="7" spans="1:7">
      <c r="A7" s="265" t="s">
        <v>430</v>
      </c>
      <c r="B7" s="289" t="s">
        <v>4</v>
      </c>
      <c r="C7" s="289" t="s">
        <v>5</v>
      </c>
      <c r="D7" s="292" t="s">
        <v>6</v>
      </c>
      <c r="E7" s="292" t="s">
        <v>7</v>
      </c>
      <c r="F7" s="234" t="s">
        <v>8</v>
      </c>
    </row>
    <row r="8" spans="1:7" ht="15" customHeight="1">
      <c r="A8" s="296"/>
      <c r="B8" s="288" t="s">
        <v>11</v>
      </c>
      <c r="C8" s="288" t="s">
        <v>12</v>
      </c>
      <c r="D8" s="284">
        <v>0</v>
      </c>
      <c r="E8" s="293">
        <v>199.1</v>
      </c>
      <c r="F8" s="177">
        <f>A8+D8-E8</f>
        <v>-199.1</v>
      </c>
    </row>
    <row r="9" spans="1:7" ht="15" customHeight="1">
      <c r="A9" s="296">
        <v>3463.680000001099</v>
      </c>
      <c r="B9" s="288" t="s">
        <v>14</v>
      </c>
      <c r="C9" s="288" t="s">
        <v>15</v>
      </c>
      <c r="D9" s="284">
        <v>0</v>
      </c>
      <c r="E9" s="293">
        <v>325</v>
      </c>
      <c r="F9" s="177">
        <f t="shared" ref="F9:F16" si="0">A9+D9-E9</f>
        <v>3138.680000001099</v>
      </c>
    </row>
    <row r="10" spans="1:7" ht="15" customHeight="1">
      <c r="A10" s="296">
        <v>14168308.980000004</v>
      </c>
      <c r="B10" s="288" t="s">
        <v>9</v>
      </c>
      <c r="C10" s="288" t="s">
        <v>10</v>
      </c>
      <c r="D10" s="284">
        <v>7920247.96</v>
      </c>
      <c r="E10" s="293">
        <v>6339523.6100000003</v>
      </c>
      <c r="F10" s="177">
        <f t="shared" si="0"/>
        <v>15749033.330000006</v>
      </c>
      <c r="G10" s="295">
        <f>SUM(F8:F10)</f>
        <v>15751972.910000008</v>
      </c>
    </row>
    <row r="11" spans="1:7" ht="15" customHeight="1">
      <c r="A11" s="296"/>
      <c r="B11" s="174" t="s">
        <v>16</v>
      </c>
      <c r="C11" s="174" t="s">
        <v>17</v>
      </c>
      <c r="D11" s="284">
        <v>3417542</v>
      </c>
      <c r="E11" s="293"/>
      <c r="F11" s="177">
        <f t="shared" si="0"/>
        <v>3417542</v>
      </c>
    </row>
    <row r="12" spans="1:7" ht="15" customHeight="1">
      <c r="A12" s="296"/>
      <c r="B12" s="240" t="s">
        <v>18</v>
      </c>
      <c r="C12" s="240" t="s">
        <v>19</v>
      </c>
      <c r="D12" s="284"/>
      <c r="E12" s="293"/>
      <c r="F12" s="177">
        <f t="shared" si="0"/>
        <v>0</v>
      </c>
    </row>
    <row r="13" spans="1:7" ht="15" customHeight="1">
      <c r="A13" s="296"/>
      <c r="B13" s="283" t="s">
        <v>20</v>
      </c>
      <c r="C13" s="283" t="s">
        <v>21</v>
      </c>
      <c r="D13" s="284">
        <v>1600711.7000000002</v>
      </c>
      <c r="E13" s="293"/>
      <c r="F13" s="177">
        <f t="shared" si="0"/>
        <v>1600711.7000000002</v>
      </c>
    </row>
    <row r="14" spans="1:7" ht="15" customHeight="1">
      <c r="A14" s="296"/>
      <c r="B14" s="286" t="s">
        <v>22</v>
      </c>
      <c r="C14" s="286" t="s">
        <v>23</v>
      </c>
      <c r="D14" s="284">
        <v>6070784.4100000001</v>
      </c>
      <c r="E14" s="293"/>
      <c r="F14" s="177">
        <f t="shared" si="0"/>
        <v>6070784.4100000001</v>
      </c>
    </row>
    <row r="15" spans="1:7" ht="15" customHeight="1">
      <c r="A15" s="296"/>
      <c r="B15" s="283" t="s">
        <v>24</v>
      </c>
      <c r="C15" s="283" t="s">
        <v>25</v>
      </c>
      <c r="D15" s="284">
        <v>11156928.759999998</v>
      </c>
      <c r="E15" s="293"/>
      <c r="F15" s="177">
        <f t="shared" si="0"/>
        <v>11156928.759999998</v>
      </c>
    </row>
    <row r="16" spans="1:7" ht="15" customHeight="1">
      <c r="A16" s="296"/>
      <c r="B16" s="240" t="s">
        <v>59</v>
      </c>
      <c r="C16" s="240" t="s">
        <v>60</v>
      </c>
      <c r="D16" s="284">
        <v>1189982.25</v>
      </c>
      <c r="E16" s="293"/>
      <c r="F16" s="177">
        <f t="shared" si="0"/>
        <v>1189982.25</v>
      </c>
      <c r="G16" s="295">
        <f>SUM(F13:F16)</f>
        <v>20018407.119999997</v>
      </c>
    </row>
    <row r="17" spans="1:6" ht="15" customHeight="1">
      <c r="A17" s="296"/>
      <c r="B17" s="288" t="s">
        <v>423</v>
      </c>
      <c r="C17" s="288" t="s">
        <v>424</v>
      </c>
      <c r="D17" s="284">
        <v>154856.43</v>
      </c>
      <c r="E17" s="293">
        <v>154856.43</v>
      </c>
      <c r="F17" s="177">
        <f t="shared" ref="F17:F24" si="1">-(E17+A17-D17)</f>
        <v>0</v>
      </c>
    </row>
    <row r="18" spans="1:6" ht="15" customHeight="1">
      <c r="A18" s="296">
        <v>4066075.89</v>
      </c>
      <c r="B18" s="288" t="s">
        <v>28</v>
      </c>
      <c r="C18" s="288" t="s">
        <v>29</v>
      </c>
      <c r="D18" s="284">
        <v>2810517.15</v>
      </c>
      <c r="E18" s="293">
        <v>2008764.4</v>
      </c>
      <c r="F18" s="177">
        <f t="shared" si="1"/>
        <v>-3264323.14</v>
      </c>
    </row>
    <row r="19" spans="1:6" ht="15" customHeight="1">
      <c r="A19" s="296">
        <v>5566805.3700000001</v>
      </c>
      <c r="B19" s="288" t="s">
        <v>406</v>
      </c>
      <c r="C19" s="288" t="s">
        <v>407</v>
      </c>
      <c r="D19" s="284">
        <v>0</v>
      </c>
      <c r="E19" s="293">
        <v>763282.88</v>
      </c>
      <c r="F19" s="177">
        <f t="shared" si="1"/>
        <v>-6330088.25</v>
      </c>
    </row>
    <row r="20" spans="1:6" ht="15" customHeight="1">
      <c r="A20" s="296"/>
      <c r="B20" s="288" t="s">
        <v>408</v>
      </c>
      <c r="C20" s="288" t="s">
        <v>409</v>
      </c>
      <c r="D20" s="284">
        <v>0</v>
      </c>
      <c r="E20" s="293">
        <v>132886.54</v>
      </c>
      <c r="F20" s="177">
        <f t="shared" si="1"/>
        <v>-132886.54</v>
      </c>
    </row>
    <row r="21" spans="1:6" ht="15" customHeight="1">
      <c r="A21" s="296">
        <v>534648.69999999995</v>
      </c>
      <c r="B21" s="288" t="s">
        <v>26</v>
      </c>
      <c r="C21" s="288" t="s">
        <v>27</v>
      </c>
      <c r="D21" s="284">
        <v>370575.17</v>
      </c>
      <c r="E21" s="293">
        <v>179208.7</v>
      </c>
      <c r="F21" s="177">
        <f t="shared" si="1"/>
        <v>-343282.22999999992</v>
      </c>
    </row>
    <row r="22" spans="1:6" ht="15" customHeight="1">
      <c r="A22" s="287">
        <v>4004242.6999999927</v>
      </c>
      <c r="B22" s="286" t="s">
        <v>61</v>
      </c>
      <c r="C22" s="286" t="s">
        <v>62</v>
      </c>
      <c r="D22" s="284"/>
      <c r="E22" s="293">
        <v>23475778.570000008</v>
      </c>
      <c r="F22" s="177">
        <f t="shared" si="1"/>
        <v>-27480021.27</v>
      </c>
    </row>
    <row r="23" spans="1:6" ht="15" customHeight="1">
      <c r="B23" s="172" t="s">
        <v>63</v>
      </c>
      <c r="C23" s="233" t="s">
        <v>64</v>
      </c>
      <c r="D23" s="284"/>
      <c r="E23" s="293"/>
      <c r="F23" s="177">
        <f t="shared" si="1"/>
        <v>0</v>
      </c>
    </row>
    <row r="24" spans="1:6" ht="15" customHeight="1">
      <c r="B24" s="288" t="s">
        <v>30</v>
      </c>
      <c r="C24" s="288" t="s">
        <v>31</v>
      </c>
      <c r="D24" s="284">
        <v>0</v>
      </c>
      <c r="E24" s="293">
        <v>7920247.96</v>
      </c>
      <c r="F24" s="177">
        <f t="shared" si="1"/>
        <v>-7920247.96</v>
      </c>
    </row>
    <row r="25" spans="1:6" ht="15" customHeight="1">
      <c r="B25" s="288" t="s">
        <v>36</v>
      </c>
      <c r="C25" s="288" t="s">
        <v>37</v>
      </c>
      <c r="D25" s="284">
        <v>85112.46</v>
      </c>
      <c r="E25" s="293">
        <v>0</v>
      </c>
      <c r="F25" s="301">
        <f>D25</f>
        <v>85112.46</v>
      </c>
    </row>
    <row r="26" spans="1:6" ht="15" customHeight="1">
      <c r="B26" s="288" t="s">
        <v>38</v>
      </c>
      <c r="C26" s="288" t="s">
        <v>39</v>
      </c>
      <c r="D26" s="284">
        <v>374838.22</v>
      </c>
      <c r="E26" s="293">
        <v>0</v>
      </c>
      <c r="F26" s="301">
        <f t="shared" ref="F26:F41" si="2">D26</f>
        <v>374838.22</v>
      </c>
    </row>
    <row r="27" spans="1:6" ht="15" customHeight="1">
      <c r="B27" s="288" t="s">
        <v>426</v>
      </c>
      <c r="C27" s="288" t="s">
        <v>427</v>
      </c>
      <c r="D27" s="284">
        <v>763282.88</v>
      </c>
      <c r="E27" s="293">
        <v>0</v>
      </c>
      <c r="F27" s="297">
        <f t="shared" si="2"/>
        <v>763282.88</v>
      </c>
    </row>
    <row r="28" spans="1:6" ht="15" customHeight="1">
      <c r="B28" s="288" t="s">
        <v>40</v>
      </c>
      <c r="C28" s="288" t="s">
        <v>41</v>
      </c>
      <c r="D28" s="284">
        <v>796044</v>
      </c>
      <c r="E28" s="293">
        <v>0</v>
      </c>
      <c r="F28" s="298">
        <f t="shared" si="2"/>
        <v>796044</v>
      </c>
    </row>
    <row r="29" spans="1:6" ht="15" customHeight="1">
      <c r="B29" s="288" t="s">
        <v>414</v>
      </c>
      <c r="C29" s="288" t="s">
        <v>42</v>
      </c>
      <c r="D29" s="284">
        <v>11216.6</v>
      </c>
      <c r="E29" s="293">
        <v>0</v>
      </c>
      <c r="F29" s="300">
        <f t="shared" si="2"/>
        <v>11216.6</v>
      </c>
    </row>
    <row r="30" spans="1:6" ht="15" customHeight="1">
      <c r="B30" s="288" t="s">
        <v>43</v>
      </c>
      <c r="C30" s="288" t="s">
        <v>44</v>
      </c>
      <c r="D30" s="284">
        <v>219170.68</v>
      </c>
      <c r="E30" s="293">
        <v>0</v>
      </c>
      <c r="F30" s="299">
        <f t="shared" si="2"/>
        <v>219170.68</v>
      </c>
    </row>
    <row r="31" spans="1:6" ht="15" customHeight="1">
      <c r="B31" s="288" t="s">
        <v>417</v>
      </c>
      <c r="C31" s="288" t="s">
        <v>418</v>
      </c>
      <c r="D31" s="284">
        <v>173672.11</v>
      </c>
      <c r="E31" s="293">
        <v>0</v>
      </c>
      <c r="F31" s="297">
        <f t="shared" si="2"/>
        <v>173672.11</v>
      </c>
    </row>
    <row r="32" spans="1:6" ht="15" customHeight="1">
      <c r="B32" s="288" t="s">
        <v>419</v>
      </c>
      <c r="C32" s="288" t="s">
        <v>420</v>
      </c>
      <c r="D32" s="284">
        <v>29353.02</v>
      </c>
      <c r="E32" s="293">
        <v>0</v>
      </c>
      <c r="F32" s="297">
        <f t="shared" si="2"/>
        <v>29353.02</v>
      </c>
    </row>
    <row r="33" spans="2:7" ht="15" customHeight="1">
      <c r="B33" s="288" t="s">
        <v>421</v>
      </c>
      <c r="C33" s="288" t="s">
        <v>422</v>
      </c>
      <c r="D33" s="284">
        <v>173427.49</v>
      </c>
      <c r="E33" s="293">
        <v>0</v>
      </c>
      <c r="F33" s="297">
        <f t="shared" si="2"/>
        <v>173427.49</v>
      </c>
    </row>
    <row r="34" spans="2:7" ht="15" customHeight="1">
      <c r="B34" s="288" t="s">
        <v>425</v>
      </c>
      <c r="C34" s="288" t="s">
        <v>33</v>
      </c>
      <c r="D34" s="284">
        <v>8200</v>
      </c>
      <c r="E34" s="293">
        <v>0</v>
      </c>
      <c r="F34" s="301">
        <f t="shared" si="2"/>
        <v>8200</v>
      </c>
      <c r="G34" s="302">
        <f>SUM(F34+F26+F25)</f>
        <v>468150.68</v>
      </c>
    </row>
    <row r="35" spans="2:7" ht="15" customHeight="1">
      <c r="B35" s="288" t="s">
        <v>46</v>
      </c>
      <c r="C35" s="288" t="s">
        <v>47</v>
      </c>
      <c r="D35" s="284">
        <v>1138008.3999999999</v>
      </c>
      <c r="E35" s="293">
        <v>0</v>
      </c>
      <c r="F35" s="298">
        <f t="shared" si="2"/>
        <v>1138008.3999999999</v>
      </c>
    </row>
    <row r="36" spans="2:7" ht="15" customHeight="1">
      <c r="B36" s="288" t="s">
        <v>438</v>
      </c>
      <c r="C36" s="288" t="s">
        <v>439</v>
      </c>
      <c r="D36" s="284">
        <v>9971</v>
      </c>
      <c r="E36" s="293">
        <v>0</v>
      </c>
      <c r="F36" s="298">
        <f t="shared" si="2"/>
        <v>9971</v>
      </c>
    </row>
    <row r="37" spans="2:7" ht="15" customHeight="1">
      <c r="B37" s="288" t="s">
        <v>34</v>
      </c>
      <c r="C37" s="288" t="s">
        <v>35</v>
      </c>
      <c r="D37" s="284">
        <v>139886.54</v>
      </c>
      <c r="E37" s="293">
        <v>0</v>
      </c>
      <c r="F37" s="297">
        <f t="shared" si="2"/>
        <v>139886.54</v>
      </c>
    </row>
    <row r="38" spans="2:7" ht="15" customHeight="1">
      <c r="B38" s="288" t="s">
        <v>49</v>
      </c>
      <c r="C38" s="288" t="s">
        <v>50</v>
      </c>
      <c r="D38" s="284">
        <v>11844.56</v>
      </c>
      <c r="E38" s="293">
        <v>0</v>
      </c>
      <c r="F38" s="298">
        <f t="shared" si="2"/>
        <v>11844.56</v>
      </c>
    </row>
    <row r="39" spans="2:7" ht="15" customHeight="1">
      <c r="B39" s="288" t="s">
        <v>445</v>
      </c>
      <c r="C39" s="288" t="s">
        <v>51</v>
      </c>
      <c r="D39" s="284">
        <v>79069.899999999994</v>
      </c>
      <c r="E39" s="293">
        <v>0</v>
      </c>
      <c r="F39" s="298">
        <f t="shared" si="2"/>
        <v>79069.899999999994</v>
      </c>
      <c r="G39" s="302">
        <f>SUM(F39+F38+F36+F35+F28)</f>
        <v>2034937.8599999999</v>
      </c>
    </row>
    <row r="40" spans="2:7" ht="15" customHeight="1">
      <c r="B40" s="288" t="s">
        <v>428</v>
      </c>
      <c r="C40" s="288" t="s">
        <v>429</v>
      </c>
      <c r="D40" s="284">
        <v>626810.19999999995</v>
      </c>
      <c r="E40" s="293">
        <v>0</v>
      </c>
      <c r="F40" s="297">
        <f t="shared" si="2"/>
        <v>626810.19999999995</v>
      </c>
    </row>
    <row r="41" spans="2:7" ht="15" customHeight="1">
      <c r="B41" s="288" t="s">
        <v>52</v>
      </c>
      <c r="C41" s="288" t="s">
        <v>53</v>
      </c>
      <c r="D41" s="284">
        <v>1643019.3</v>
      </c>
      <c r="E41" s="293">
        <v>0</v>
      </c>
      <c r="F41" s="297">
        <f t="shared" si="2"/>
        <v>1643019.3</v>
      </c>
      <c r="G41" s="302">
        <f>SUM(F41+F37+F40+F33+F32+F31+F27)</f>
        <v>3549451.54</v>
      </c>
    </row>
    <row r="42" spans="2:7">
      <c r="B42" s="290" t="s">
        <v>57</v>
      </c>
      <c r="C42" s="291" t="s">
        <v>58</v>
      </c>
      <c r="D42" s="294">
        <f>SUM(D8:D41)</f>
        <v>40975073.190000005</v>
      </c>
      <c r="E42" s="294">
        <f>SUM(E8:E41)</f>
        <v>40975073.190000005</v>
      </c>
      <c r="F42" s="295">
        <f>SUM(F8:F41)</f>
        <v>0</v>
      </c>
    </row>
    <row r="43" spans="2:7" ht="16.5" customHeight="1"/>
    <row r="45" spans="2:7">
      <c r="D45" s="285">
        <f>D42-E42</f>
        <v>0</v>
      </c>
      <c r="F45" s="295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6" customWidth="1"/>
    <col min="2" max="2" width="16.5703125" style="266" bestFit="1" customWidth="1"/>
    <col min="3" max="3" width="39.5703125" style="266" customWidth="1"/>
    <col min="4" max="4" width="15.5703125" style="266" bestFit="1" customWidth="1"/>
    <col min="5" max="5" width="13.85546875" style="266" bestFit="1" customWidth="1"/>
    <col min="6" max="6" width="14.140625" style="266" bestFit="1" customWidth="1"/>
    <col min="7" max="7" width="14.5703125" style="266" bestFit="1" customWidth="1"/>
    <col min="8" max="16384" width="11.42578125" style="266"/>
  </cols>
  <sheetData>
    <row r="1" spans="1:7" ht="13.5" customHeight="1"/>
    <row r="2" spans="1:7" ht="17.25" customHeight="1">
      <c r="C2" s="273"/>
    </row>
    <row r="3" spans="1:7" ht="15" customHeight="1">
      <c r="A3" s="493" t="s">
        <v>1</v>
      </c>
      <c r="B3" s="493"/>
      <c r="C3" s="493"/>
      <c r="D3" s="493"/>
      <c r="E3" s="493"/>
      <c r="F3" s="493"/>
    </row>
    <row r="4" spans="1:7" ht="15.75" customHeight="1">
      <c r="A4" s="493" t="s">
        <v>443</v>
      </c>
      <c r="B4" s="493"/>
      <c r="C4" s="493"/>
      <c r="D4" s="493"/>
      <c r="E4" s="493"/>
      <c r="F4" s="493"/>
    </row>
    <row r="5" spans="1:7" ht="18" customHeight="1">
      <c r="A5" s="493" t="s">
        <v>2</v>
      </c>
      <c r="B5" s="493"/>
      <c r="C5" s="493"/>
      <c r="D5" s="493"/>
      <c r="E5" s="493"/>
      <c r="F5" s="493"/>
    </row>
    <row r="6" spans="1:7" ht="3.95" customHeight="1"/>
    <row r="7" spans="1:7">
      <c r="D7" s="273"/>
    </row>
    <row r="8" spans="1:7" ht="12.75" customHeight="1"/>
    <row r="9" spans="1:7" ht="15" customHeight="1">
      <c r="A9" s="265" t="s">
        <v>430</v>
      </c>
      <c r="B9" s="269" t="s">
        <v>4</v>
      </c>
      <c r="C9" s="269" t="s">
        <v>5</v>
      </c>
      <c r="D9" s="267" t="s">
        <v>6</v>
      </c>
      <c r="E9" s="267" t="s">
        <v>7</v>
      </c>
      <c r="F9" s="234" t="s">
        <v>8</v>
      </c>
    </row>
    <row r="10" spans="1:7" ht="15" customHeight="1">
      <c r="A10" s="266">
        <v>604.88999999999942</v>
      </c>
      <c r="B10" s="268" t="s">
        <v>11</v>
      </c>
      <c r="C10" s="268" t="s">
        <v>12</v>
      </c>
      <c r="D10" s="276">
        <v>94412.76</v>
      </c>
      <c r="E10" s="276">
        <v>94283.32</v>
      </c>
      <c r="F10" s="177">
        <f>A10+D10-E10</f>
        <v>734.32999999998719</v>
      </c>
    </row>
    <row r="11" spans="1:7" ht="15" customHeight="1">
      <c r="B11" s="268" t="s">
        <v>416</v>
      </c>
      <c r="C11" s="268" t="s">
        <v>13</v>
      </c>
      <c r="D11" s="276">
        <v>10900</v>
      </c>
      <c r="E11" s="276">
        <v>10900</v>
      </c>
      <c r="F11" s="177">
        <f t="shared" ref="F11:F19" si="0">A11+D11-E11</f>
        <v>0</v>
      </c>
    </row>
    <row r="12" spans="1:7" ht="15" customHeight="1">
      <c r="A12" s="266">
        <v>2181.5600000005215</v>
      </c>
      <c r="B12" s="268" t="s">
        <v>14</v>
      </c>
      <c r="C12" s="268" t="s">
        <v>15</v>
      </c>
      <c r="D12" s="277">
        <v>1570215.37</v>
      </c>
      <c r="E12" s="276">
        <v>1569840.33</v>
      </c>
      <c r="F12" s="177">
        <f t="shared" si="0"/>
        <v>2556.6000000005588</v>
      </c>
    </row>
    <row r="13" spans="1:7" ht="15" customHeight="1">
      <c r="A13" s="266">
        <v>17291630.350000001</v>
      </c>
      <c r="B13" s="268" t="s">
        <v>9</v>
      </c>
      <c r="C13" s="268" t="s">
        <v>10</v>
      </c>
      <c r="D13" s="277">
        <v>8137027.7999999998</v>
      </c>
      <c r="E13" s="276">
        <v>11092473.85</v>
      </c>
      <c r="F13" s="177">
        <f t="shared" si="0"/>
        <v>14336184.300000003</v>
      </c>
      <c r="G13" s="275">
        <f>SUM(F10:F13)</f>
        <v>14339475.230000002</v>
      </c>
    </row>
    <row r="14" spans="1:7" ht="15" customHeight="1">
      <c r="B14" s="174" t="s">
        <v>16</v>
      </c>
      <c r="C14" s="174" t="s">
        <v>17</v>
      </c>
      <c r="D14" s="271">
        <v>8795606.8499999996</v>
      </c>
      <c r="E14" s="276"/>
      <c r="F14" s="177">
        <f t="shared" si="0"/>
        <v>8795606.8499999996</v>
      </c>
    </row>
    <row r="15" spans="1:7" ht="15" customHeight="1">
      <c r="B15" s="240" t="s">
        <v>18</v>
      </c>
      <c r="C15" s="240" t="s">
        <v>19</v>
      </c>
      <c r="D15" s="271"/>
      <c r="E15" s="276"/>
      <c r="F15" s="177">
        <f t="shared" si="0"/>
        <v>0</v>
      </c>
    </row>
    <row r="16" spans="1:7" ht="15" customHeight="1">
      <c r="B16" s="240" t="s">
        <v>22</v>
      </c>
      <c r="C16" s="240" t="s">
        <v>23</v>
      </c>
      <c r="D16" s="271">
        <v>642693.96000000008</v>
      </c>
      <c r="E16" s="276"/>
      <c r="F16" s="177">
        <f t="shared" si="0"/>
        <v>642693.96000000008</v>
      </c>
    </row>
    <row r="17" spans="1:7" ht="15" customHeight="1">
      <c r="B17" s="268" t="s">
        <v>20</v>
      </c>
      <c r="C17" s="268" t="s">
        <v>21</v>
      </c>
      <c r="D17" s="277">
        <v>1475676.7000000002</v>
      </c>
      <c r="E17" s="276"/>
      <c r="F17" s="177">
        <f t="shared" si="0"/>
        <v>1475676.7000000002</v>
      </c>
    </row>
    <row r="18" spans="1:7" ht="15" customHeight="1">
      <c r="B18" s="268" t="s">
        <v>24</v>
      </c>
      <c r="C18" s="268" t="s">
        <v>25</v>
      </c>
      <c r="D18" s="277">
        <v>12902497.369999999</v>
      </c>
      <c r="E18" s="276"/>
      <c r="F18" s="177">
        <f t="shared" si="0"/>
        <v>12902497.369999999</v>
      </c>
    </row>
    <row r="19" spans="1:7" ht="15" customHeight="1">
      <c r="B19" s="240" t="s">
        <v>59</v>
      </c>
      <c r="C19" s="240" t="s">
        <v>60</v>
      </c>
      <c r="D19" s="276">
        <v>1530403.3599999999</v>
      </c>
      <c r="E19" s="276"/>
      <c r="F19" s="177">
        <f t="shared" si="0"/>
        <v>1530403.3599999999</v>
      </c>
      <c r="G19" s="275">
        <f>SUM(F16:F19)</f>
        <v>16551271.389999999</v>
      </c>
    </row>
    <row r="20" spans="1:7" ht="15" customHeight="1">
      <c r="B20" s="268" t="s">
        <v>423</v>
      </c>
      <c r="C20" s="268" t="s">
        <v>424</v>
      </c>
      <c r="D20" s="277">
        <v>166584.17000000001</v>
      </c>
      <c r="E20" s="276">
        <v>166584.17000000001</v>
      </c>
      <c r="F20" s="177">
        <f t="shared" ref="F20:F28" si="1">-(E20+A20-D20)</f>
        <v>0</v>
      </c>
    </row>
    <row r="21" spans="1:7" ht="15" customHeight="1">
      <c r="A21" s="266">
        <v>2034775.5</v>
      </c>
      <c r="B21" s="268" t="s">
        <v>28</v>
      </c>
      <c r="C21" s="268" t="s">
        <v>29</v>
      </c>
      <c r="D21" s="277">
        <v>3879752.96</v>
      </c>
      <c r="E21" s="276">
        <v>5952874.2599999998</v>
      </c>
      <c r="F21" s="224">
        <f t="shared" si="1"/>
        <v>-4107896.8</v>
      </c>
    </row>
    <row r="22" spans="1:7" ht="15" customHeight="1">
      <c r="A22" s="266">
        <v>5121509.66</v>
      </c>
      <c r="B22" s="268" t="s">
        <v>406</v>
      </c>
      <c r="C22" s="268" t="s">
        <v>407</v>
      </c>
      <c r="D22" s="277">
        <v>0</v>
      </c>
      <c r="E22" s="276">
        <v>763280.88</v>
      </c>
      <c r="F22" s="280">
        <f t="shared" si="1"/>
        <v>-5884790.54</v>
      </c>
    </row>
    <row r="23" spans="1:7" ht="15" customHeight="1">
      <c r="A23" s="266">
        <v>1908450.77</v>
      </c>
      <c r="B23" s="268" t="s">
        <v>408</v>
      </c>
      <c r="C23" s="268" t="s">
        <v>409</v>
      </c>
      <c r="D23" s="277">
        <v>0</v>
      </c>
      <c r="E23" s="276">
        <v>156562.12</v>
      </c>
      <c r="F23" s="223">
        <f t="shared" si="1"/>
        <v>-2065012.8900000001</v>
      </c>
    </row>
    <row r="24" spans="1:7" ht="15" customHeight="1">
      <c r="A24" s="266">
        <v>690961.35</v>
      </c>
      <c r="B24" s="268" t="s">
        <v>26</v>
      </c>
      <c r="C24" s="268" t="s">
        <v>27</v>
      </c>
      <c r="D24" s="277">
        <v>206448.7</v>
      </c>
      <c r="E24" s="276">
        <v>404047.46</v>
      </c>
      <c r="F24" s="222">
        <f t="shared" si="1"/>
        <v>-888560.1100000001</v>
      </c>
    </row>
    <row r="25" spans="1:7" ht="15" customHeight="1">
      <c r="A25" s="266">
        <v>7538719.5199999874</v>
      </c>
      <c r="B25" s="172" t="s">
        <v>61</v>
      </c>
      <c r="C25" s="232" t="s">
        <v>62</v>
      </c>
      <c r="D25" s="276"/>
      <c r="E25" s="276">
        <v>23466440.250000015</v>
      </c>
      <c r="F25" s="177">
        <f t="shared" si="1"/>
        <v>-31005159.770000003</v>
      </c>
    </row>
    <row r="26" spans="1:7" ht="15" customHeight="1">
      <c r="B26" s="172" t="s">
        <v>63</v>
      </c>
      <c r="C26" s="233" t="s">
        <v>64</v>
      </c>
      <c r="D26" s="276"/>
      <c r="E26" s="276"/>
      <c r="F26" s="177">
        <f t="shared" si="1"/>
        <v>0</v>
      </c>
    </row>
    <row r="27" spans="1:7" ht="15" customHeight="1">
      <c r="B27" s="268" t="s">
        <v>431</v>
      </c>
      <c r="C27" s="268" t="s">
        <v>432</v>
      </c>
      <c r="D27" s="277">
        <v>0</v>
      </c>
      <c r="E27" s="276">
        <v>1570215.37</v>
      </c>
      <c r="F27" s="177">
        <f t="shared" si="1"/>
        <v>-1570215.37</v>
      </c>
    </row>
    <row r="28" spans="1:7" ht="15" customHeight="1">
      <c r="B28" s="268" t="s">
        <v>30</v>
      </c>
      <c r="C28" s="268" t="s">
        <v>31</v>
      </c>
      <c r="D28" s="277">
        <v>0</v>
      </c>
      <c r="E28" s="276">
        <v>8231440.5599999996</v>
      </c>
      <c r="F28" s="177">
        <f t="shared" si="1"/>
        <v>-8231440.5599999996</v>
      </c>
      <c r="G28" s="275">
        <f>SUM(F27:F28)</f>
        <v>-9801655.9299999997</v>
      </c>
    </row>
    <row r="29" spans="1:7" ht="15" customHeight="1">
      <c r="B29" s="268" t="s">
        <v>36</v>
      </c>
      <c r="C29" s="268" t="s">
        <v>37</v>
      </c>
      <c r="D29" s="276">
        <v>340268.46</v>
      </c>
      <c r="E29" s="276">
        <v>0</v>
      </c>
      <c r="F29" s="279">
        <f t="shared" ref="F29:F49" si="2">A29+D29-E29</f>
        <v>340268.46</v>
      </c>
    </row>
    <row r="30" spans="1:7" ht="15" customHeight="1">
      <c r="B30" s="268" t="s">
        <v>38</v>
      </c>
      <c r="C30" s="268" t="s">
        <v>39</v>
      </c>
      <c r="D30" s="276">
        <v>1136831.22</v>
      </c>
      <c r="E30" s="276">
        <v>0</v>
      </c>
      <c r="F30" s="279">
        <f t="shared" si="2"/>
        <v>1136831.22</v>
      </c>
    </row>
    <row r="31" spans="1:7" ht="15" customHeight="1">
      <c r="B31" s="268" t="s">
        <v>426</v>
      </c>
      <c r="C31" s="268" t="s">
        <v>427</v>
      </c>
      <c r="D31" s="276">
        <v>763280.88</v>
      </c>
      <c r="E31" s="276">
        <v>0</v>
      </c>
      <c r="F31" s="217">
        <f t="shared" si="2"/>
        <v>763280.88</v>
      </c>
    </row>
    <row r="32" spans="1:7" ht="15" customHeight="1">
      <c r="B32" s="268" t="s">
        <v>40</v>
      </c>
      <c r="C32" s="268" t="s">
        <v>41</v>
      </c>
      <c r="D32" s="276">
        <v>940899.32</v>
      </c>
      <c r="E32" s="276">
        <v>0</v>
      </c>
      <c r="F32" s="279">
        <f t="shared" si="2"/>
        <v>940899.32</v>
      </c>
    </row>
    <row r="33" spans="2:8" ht="15" customHeight="1">
      <c r="B33" s="268" t="s">
        <v>414</v>
      </c>
      <c r="C33" s="268" t="s">
        <v>42</v>
      </c>
      <c r="D33" s="276">
        <v>21845.26</v>
      </c>
      <c r="E33" s="276">
        <v>0</v>
      </c>
      <c r="F33" s="224">
        <f t="shared" si="2"/>
        <v>21845.26</v>
      </c>
    </row>
    <row r="34" spans="2:8" ht="15" customHeight="1">
      <c r="B34" s="268" t="s">
        <v>43</v>
      </c>
      <c r="C34" s="268" t="s">
        <v>44</v>
      </c>
      <c r="D34" s="276">
        <v>1707420.03</v>
      </c>
      <c r="E34" s="276">
        <v>0</v>
      </c>
      <c r="F34" s="222">
        <f t="shared" si="2"/>
        <v>1707420.03</v>
      </c>
    </row>
    <row r="35" spans="2:8" ht="15" customHeight="1">
      <c r="B35" s="268" t="s">
        <v>417</v>
      </c>
      <c r="C35" s="268" t="s">
        <v>418</v>
      </c>
      <c r="D35" s="276">
        <v>188756.06</v>
      </c>
      <c r="E35" s="276">
        <v>0</v>
      </c>
      <c r="F35" s="217">
        <f t="shared" si="2"/>
        <v>188756.06</v>
      </c>
    </row>
    <row r="36" spans="2:8" ht="15" customHeight="1">
      <c r="B36" s="268" t="s">
        <v>419</v>
      </c>
      <c r="C36" s="268" t="s">
        <v>420</v>
      </c>
      <c r="D36" s="276">
        <v>31902.42</v>
      </c>
      <c r="E36" s="276">
        <v>0</v>
      </c>
      <c r="F36" s="217">
        <f t="shared" si="2"/>
        <v>31902.42</v>
      </c>
    </row>
    <row r="37" spans="2:8" ht="15" customHeight="1">
      <c r="B37" s="268" t="s">
        <v>421</v>
      </c>
      <c r="C37" s="268" t="s">
        <v>422</v>
      </c>
      <c r="D37" s="277">
        <v>188490.2</v>
      </c>
      <c r="E37" s="276">
        <v>0</v>
      </c>
      <c r="F37" s="217">
        <f t="shared" si="2"/>
        <v>188490.2</v>
      </c>
    </row>
    <row r="38" spans="2:8" ht="15" customHeight="1">
      <c r="B38" s="268" t="s">
        <v>425</v>
      </c>
      <c r="C38" s="268" t="s">
        <v>33</v>
      </c>
      <c r="D38" s="277">
        <v>16000</v>
      </c>
      <c r="E38" s="276">
        <v>0</v>
      </c>
      <c r="F38" s="177">
        <f t="shared" si="2"/>
        <v>16000</v>
      </c>
    </row>
    <row r="39" spans="2:8" ht="15" customHeight="1">
      <c r="B39" s="268" t="s">
        <v>436</v>
      </c>
      <c r="C39" s="268" t="s">
        <v>437</v>
      </c>
      <c r="D39" s="277">
        <v>30090</v>
      </c>
      <c r="E39" s="276">
        <v>0</v>
      </c>
      <c r="F39" s="279">
        <f t="shared" si="2"/>
        <v>30090</v>
      </c>
    </row>
    <row r="40" spans="2:8" ht="15" customHeight="1">
      <c r="B40" s="268" t="s">
        <v>433</v>
      </c>
      <c r="C40" s="268" t="s">
        <v>45</v>
      </c>
      <c r="D40" s="277">
        <v>82307.360000000001</v>
      </c>
      <c r="E40" s="276">
        <v>0</v>
      </c>
      <c r="F40" s="279">
        <f t="shared" si="2"/>
        <v>82307.360000000001</v>
      </c>
    </row>
    <row r="41" spans="2:8" ht="15" customHeight="1">
      <c r="B41" s="268" t="s">
        <v>46</v>
      </c>
      <c r="C41" s="268" t="s">
        <v>47</v>
      </c>
      <c r="D41" s="277">
        <v>4183175.67</v>
      </c>
      <c r="E41" s="276">
        <v>0</v>
      </c>
      <c r="F41" s="279">
        <f t="shared" si="2"/>
        <v>4183175.67</v>
      </c>
    </row>
    <row r="42" spans="2:8" ht="15" customHeight="1">
      <c r="B42" s="268" t="s">
        <v>438</v>
      </c>
      <c r="C42" s="268" t="s">
        <v>439</v>
      </c>
      <c r="D42" s="277">
        <v>78352</v>
      </c>
      <c r="E42" s="276">
        <v>0</v>
      </c>
      <c r="F42" s="279">
        <f t="shared" si="2"/>
        <v>78352</v>
      </c>
    </row>
    <row r="43" spans="2:8" ht="15" customHeight="1">
      <c r="B43" s="268" t="s">
        <v>34</v>
      </c>
      <c r="C43" s="268" t="s">
        <v>35</v>
      </c>
      <c r="D43" s="277">
        <v>156562.12</v>
      </c>
      <c r="E43" s="276">
        <v>0</v>
      </c>
      <c r="F43" s="217">
        <f t="shared" si="2"/>
        <v>156562.12</v>
      </c>
    </row>
    <row r="44" spans="2:8" ht="15" customHeight="1">
      <c r="B44" s="268" t="s">
        <v>49</v>
      </c>
      <c r="C44" s="268" t="s">
        <v>50</v>
      </c>
      <c r="D44" s="277">
        <v>13379.39</v>
      </c>
      <c r="E44" s="276">
        <v>0</v>
      </c>
      <c r="F44" s="177">
        <f t="shared" si="2"/>
        <v>13379.39</v>
      </c>
    </row>
    <row r="45" spans="2:8" ht="15" customHeight="1">
      <c r="B45" s="268" t="s">
        <v>440</v>
      </c>
      <c r="C45" s="268" t="s">
        <v>441</v>
      </c>
      <c r="D45" s="277">
        <v>92624.87</v>
      </c>
      <c r="E45" s="276">
        <v>0</v>
      </c>
      <c r="F45" s="279">
        <f t="shared" si="2"/>
        <v>92624.87</v>
      </c>
      <c r="H45" s="266" t="s">
        <v>442</v>
      </c>
    </row>
    <row r="46" spans="2:8" ht="15" customHeight="1">
      <c r="B46" s="268" t="s">
        <v>428</v>
      </c>
      <c r="C46" s="268" t="s">
        <v>429</v>
      </c>
      <c r="D46" s="277">
        <v>202100</v>
      </c>
      <c r="E46" s="276">
        <v>0</v>
      </c>
      <c r="F46" s="217">
        <f t="shared" si="2"/>
        <v>202100</v>
      </c>
    </row>
    <row r="47" spans="2:8" ht="15" customHeight="1">
      <c r="B47" s="268" t="s">
        <v>52</v>
      </c>
      <c r="C47" s="268" t="s">
        <v>53</v>
      </c>
      <c r="D47" s="277">
        <v>3632987.31</v>
      </c>
      <c r="E47" s="276">
        <v>0</v>
      </c>
      <c r="F47" s="217">
        <f t="shared" si="2"/>
        <v>3632987.31</v>
      </c>
      <c r="G47" s="274">
        <f>SUM(F47+F46+F43+F31+F37+F36+F35)</f>
        <v>5164078.99</v>
      </c>
    </row>
    <row r="48" spans="2:8" ht="15" customHeight="1">
      <c r="B48" s="268" t="s">
        <v>55</v>
      </c>
      <c r="C48" s="268" t="s">
        <v>56</v>
      </c>
      <c r="D48" s="277">
        <v>22900</v>
      </c>
      <c r="E48" s="276">
        <v>0</v>
      </c>
      <c r="F48" s="279">
        <f t="shared" si="2"/>
        <v>22900</v>
      </c>
      <c r="G48" s="274">
        <f>SUM(F48+F45+F42+F41+F40+F39+F32+F30+F29)</f>
        <v>6907448.9000000004</v>
      </c>
    </row>
    <row r="49" spans="2:7" ht="15" customHeight="1">
      <c r="B49" s="268" t="s">
        <v>434</v>
      </c>
      <c r="C49" s="268" t="s">
        <v>435</v>
      </c>
      <c r="D49" s="277">
        <v>236550</v>
      </c>
      <c r="E49" s="276">
        <v>0</v>
      </c>
      <c r="F49" s="177">
        <f t="shared" si="2"/>
        <v>236550</v>
      </c>
      <c r="G49" s="274">
        <f>SUM(F49+F44+F38)</f>
        <v>265929.39</v>
      </c>
    </row>
    <row r="50" spans="2:7">
      <c r="B50" s="272" t="s">
        <v>57</v>
      </c>
      <c r="C50" s="270" t="s">
        <v>58</v>
      </c>
      <c r="D50" s="278">
        <f>SUM(D10:D49)</f>
        <v>53478942.570000015</v>
      </c>
      <c r="E50" s="278">
        <f>SUM(E10:E49)</f>
        <v>53478942.570000015</v>
      </c>
      <c r="F50" s="275">
        <f>SUM(F10:F49)</f>
        <v>9.3132257461547852E-10</v>
      </c>
    </row>
    <row r="51" spans="2:7" ht="15.75" customHeight="1"/>
    <row r="52" spans="2:7" ht="13.5" customHeight="1">
      <c r="D52" s="274">
        <f>D50-E50</f>
        <v>0</v>
      </c>
    </row>
    <row r="53" spans="2:7">
      <c r="F53" s="275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79" bestFit="1" customWidth="1"/>
    <col min="2" max="2" width="10.140625" style="205" customWidth="1"/>
    <col min="3" max="3" width="33.7109375" style="205" customWidth="1"/>
    <col min="4" max="4" width="16" style="205" customWidth="1"/>
    <col min="5" max="6" width="15" style="205" bestFit="1" customWidth="1"/>
    <col min="7" max="7" width="14.5703125" style="205" bestFit="1" customWidth="1"/>
    <col min="8" max="16384" width="11.42578125" style="205"/>
  </cols>
  <sheetData>
    <row r="1" spans="1:7" ht="15" customHeight="1"/>
    <row r="2" spans="1:7" ht="15" customHeight="1">
      <c r="C2" s="207"/>
    </row>
    <row r="3" spans="1:7" ht="15" customHeight="1">
      <c r="A3" s="493" t="s">
        <v>1</v>
      </c>
      <c r="B3" s="493"/>
      <c r="C3" s="493"/>
      <c r="D3" s="493"/>
      <c r="E3" s="493"/>
      <c r="F3" s="493"/>
    </row>
    <row r="4" spans="1:7" ht="15" customHeight="1">
      <c r="A4" s="494" t="s">
        <v>415</v>
      </c>
      <c r="B4" s="493"/>
      <c r="C4" s="493"/>
      <c r="D4" s="493"/>
      <c r="E4" s="493"/>
      <c r="F4" s="493"/>
    </row>
    <row r="5" spans="1:7" ht="18" customHeight="1">
      <c r="A5" s="493" t="s">
        <v>2</v>
      </c>
      <c r="B5" s="493"/>
      <c r="C5" s="493"/>
      <c r="D5" s="493"/>
      <c r="E5" s="493"/>
      <c r="F5" s="493"/>
    </row>
    <row r="6" spans="1:7" ht="13.5" customHeight="1"/>
    <row r="7" spans="1:7" ht="16.5" customHeight="1" thickBot="1"/>
    <row r="8" spans="1:7" ht="15.75" thickBot="1">
      <c r="A8" s="219" t="s">
        <v>3</v>
      </c>
      <c r="B8" s="213" t="s">
        <v>4</v>
      </c>
      <c r="C8" s="213" t="s">
        <v>5</v>
      </c>
      <c r="D8" s="213" t="s">
        <v>6</v>
      </c>
      <c r="E8" s="213" t="s">
        <v>7</v>
      </c>
      <c r="F8" s="211" t="s">
        <v>8</v>
      </c>
    </row>
    <row r="9" spans="1:7" ht="15" customHeight="1">
      <c r="A9" s="179">
        <v>609.86999999999534</v>
      </c>
      <c r="B9" s="215" t="s">
        <v>11</v>
      </c>
      <c r="C9" s="215" t="s">
        <v>12</v>
      </c>
      <c r="D9" s="214">
        <v>0</v>
      </c>
      <c r="E9" s="212">
        <v>325</v>
      </c>
      <c r="F9" s="177">
        <f>A9+D9-E9</f>
        <v>284.86999999999534</v>
      </c>
    </row>
    <row r="10" spans="1:7" ht="15" customHeight="1">
      <c r="A10" s="179">
        <v>3481.5600000005215</v>
      </c>
      <c r="B10" s="188" t="s">
        <v>14</v>
      </c>
      <c r="C10" s="188" t="s">
        <v>15</v>
      </c>
      <c r="D10" s="208">
        <v>0</v>
      </c>
      <c r="E10" s="209">
        <v>325</v>
      </c>
      <c r="F10" s="177">
        <f t="shared" ref="F10:F17" si="0">A10+D10-E10</f>
        <v>3156.5600000005215</v>
      </c>
    </row>
    <row r="11" spans="1:7" ht="15" customHeight="1">
      <c r="A11" s="179">
        <v>3237896.1499999966</v>
      </c>
      <c r="B11" s="188" t="s">
        <v>9</v>
      </c>
      <c r="C11" s="188" t="s">
        <v>10</v>
      </c>
      <c r="D11" s="208">
        <v>275287</v>
      </c>
      <c r="E11" s="209">
        <v>665976.75</v>
      </c>
      <c r="F11" s="177">
        <f t="shared" si="0"/>
        <v>2847206.3999999966</v>
      </c>
      <c r="G11" s="228"/>
    </row>
    <row r="12" spans="1:7" ht="14.25" customHeight="1">
      <c r="B12" s="174" t="s">
        <v>16</v>
      </c>
      <c r="C12" s="174" t="s">
        <v>17</v>
      </c>
      <c r="D12" s="208"/>
      <c r="E12" s="209"/>
      <c r="F12" s="177">
        <f t="shared" si="0"/>
        <v>0</v>
      </c>
    </row>
    <row r="13" spans="1:7" ht="15" customHeight="1">
      <c r="B13" s="188" t="s">
        <v>18</v>
      </c>
      <c r="C13" s="188" t="s">
        <v>19</v>
      </c>
      <c r="D13" s="208">
        <v>11479359.25</v>
      </c>
      <c r="E13" s="209"/>
      <c r="F13" s="229">
        <f t="shared" si="0"/>
        <v>11479359.25</v>
      </c>
    </row>
    <row r="14" spans="1:7" ht="15" customHeight="1">
      <c r="B14" s="188" t="s">
        <v>20</v>
      </c>
      <c r="C14" s="188" t="s">
        <v>21</v>
      </c>
      <c r="D14" s="218">
        <v>1319195.5499999998</v>
      </c>
      <c r="E14" s="209"/>
      <c r="F14" s="223">
        <f t="shared" si="0"/>
        <v>1319195.5499999998</v>
      </c>
    </row>
    <row r="15" spans="1:7" ht="15" customHeight="1">
      <c r="B15" s="188" t="s">
        <v>22</v>
      </c>
      <c r="C15" s="188" t="s">
        <v>23</v>
      </c>
      <c r="D15" s="218">
        <v>480945.68999999994</v>
      </c>
      <c r="E15" s="209"/>
      <c r="F15" s="223">
        <f t="shared" si="0"/>
        <v>480945.68999999994</v>
      </c>
    </row>
    <row r="16" spans="1:7" ht="15" customHeight="1">
      <c r="B16" s="188" t="s">
        <v>24</v>
      </c>
      <c r="C16" s="188" t="s">
        <v>25</v>
      </c>
      <c r="D16" s="218">
        <v>12250098.779999997</v>
      </c>
      <c r="E16" s="209"/>
      <c r="F16" s="223">
        <f t="shared" si="0"/>
        <v>12250098.779999997</v>
      </c>
    </row>
    <row r="17" spans="1:7" ht="15" customHeight="1">
      <c r="B17" s="188" t="s">
        <v>59</v>
      </c>
      <c r="C17" s="188" t="s">
        <v>60</v>
      </c>
      <c r="D17" s="218">
        <v>1646382.7599999998</v>
      </c>
      <c r="E17" s="209"/>
      <c r="F17" s="223">
        <f t="shared" si="0"/>
        <v>1646382.7599999998</v>
      </c>
      <c r="G17" s="228"/>
    </row>
    <row r="18" spans="1:7" ht="15" customHeight="1">
      <c r="A18" s="179">
        <v>1030397.98</v>
      </c>
      <c r="B18" s="188" t="s">
        <v>28</v>
      </c>
      <c r="C18" s="188" t="s">
        <v>29</v>
      </c>
      <c r="D18" s="208">
        <v>0</v>
      </c>
      <c r="E18" s="209">
        <v>1563592.12</v>
      </c>
      <c r="F18" s="230">
        <f t="shared" ref="F18:F24" si="1">-(E18+A18-D18)</f>
        <v>-2593990.1</v>
      </c>
    </row>
    <row r="19" spans="1:7" s="206" customFormat="1" ht="15" customHeight="1">
      <c r="A19" s="179"/>
      <c r="B19" s="188" t="s">
        <v>406</v>
      </c>
      <c r="C19" s="188" t="s">
        <v>407</v>
      </c>
      <c r="D19" s="208"/>
      <c r="E19" s="209">
        <v>6281694.2199999997</v>
      </c>
      <c r="F19" s="177">
        <f t="shared" si="1"/>
        <v>-6281694.2199999997</v>
      </c>
    </row>
    <row r="20" spans="1:7" ht="15" customHeight="1">
      <c r="A20" s="179">
        <v>1438764.4</v>
      </c>
      <c r="B20" s="188" t="s">
        <v>408</v>
      </c>
      <c r="C20" s="188" t="s">
        <v>409</v>
      </c>
      <c r="D20" s="208">
        <v>0</v>
      </c>
      <c r="E20" s="209">
        <v>156562.13</v>
      </c>
      <c r="F20" s="177">
        <f t="shared" si="1"/>
        <v>-1595326.5299999998</v>
      </c>
    </row>
    <row r="21" spans="1:7" ht="15" customHeight="1">
      <c r="A21" s="179">
        <v>674483.99</v>
      </c>
      <c r="B21" s="188" t="s">
        <v>26</v>
      </c>
      <c r="C21" s="188" t="s">
        <v>27</v>
      </c>
      <c r="D21" s="208">
        <v>316879.35999999999</v>
      </c>
      <c r="E21" s="209">
        <v>8446.66</v>
      </c>
      <c r="F21" s="177">
        <f t="shared" si="1"/>
        <v>-366051.29000000004</v>
      </c>
      <c r="G21" s="228"/>
    </row>
    <row r="22" spans="1:7" ht="15" customHeight="1">
      <c r="A22" s="179">
        <v>98341.210000003979</v>
      </c>
      <c r="B22" s="172" t="s">
        <v>61</v>
      </c>
      <c r="C22" s="173" t="s">
        <v>62</v>
      </c>
      <c r="D22" s="208"/>
      <c r="E22" s="179">
        <v>20858187.809999987</v>
      </c>
      <c r="F22" s="177">
        <f t="shared" si="1"/>
        <v>-20956529.019999992</v>
      </c>
    </row>
    <row r="23" spans="1:7" ht="15" customHeight="1">
      <c r="B23" s="172" t="s">
        <v>63</v>
      </c>
      <c r="C23" s="172" t="s">
        <v>64</v>
      </c>
      <c r="D23" s="208"/>
      <c r="E23" s="209"/>
      <c r="F23" s="177">
        <f t="shared" si="1"/>
        <v>0</v>
      </c>
    </row>
    <row r="24" spans="1:7" ht="15" customHeight="1">
      <c r="B24" s="188" t="s">
        <v>30</v>
      </c>
      <c r="C24" s="188" t="s">
        <v>31</v>
      </c>
      <c r="D24" s="208">
        <v>0</v>
      </c>
      <c r="E24" s="209">
        <v>275287</v>
      </c>
      <c r="F24" s="177">
        <f t="shared" si="1"/>
        <v>-275287</v>
      </c>
    </row>
    <row r="25" spans="1:7" ht="15" customHeight="1">
      <c r="B25" s="188" t="s">
        <v>36</v>
      </c>
      <c r="C25" s="188" t="s">
        <v>37</v>
      </c>
      <c r="D25" s="208">
        <v>107963.5</v>
      </c>
      <c r="E25" s="209">
        <v>0</v>
      </c>
      <c r="F25" s="224">
        <f t="shared" ref="F25:F34" si="2">A25+D25-E25</f>
        <v>107963.5</v>
      </c>
    </row>
    <row r="26" spans="1:7" ht="15" customHeight="1">
      <c r="B26" s="188" t="s">
        <v>38</v>
      </c>
      <c r="C26" s="188" t="s">
        <v>39</v>
      </c>
      <c r="D26" s="208">
        <v>16500</v>
      </c>
      <c r="E26" s="209">
        <v>0</v>
      </c>
      <c r="F26" s="225">
        <f t="shared" si="2"/>
        <v>16500</v>
      </c>
    </row>
    <row r="27" spans="1:7" ht="15" customHeight="1">
      <c r="B27" s="188" t="s">
        <v>40</v>
      </c>
      <c r="C27" s="188" t="s">
        <v>41</v>
      </c>
      <c r="D27" s="208">
        <v>63262.59</v>
      </c>
      <c r="E27" s="209">
        <v>0</v>
      </c>
      <c r="F27" s="224">
        <f t="shared" si="2"/>
        <v>63262.59</v>
      </c>
    </row>
    <row r="28" spans="1:7" ht="15" customHeight="1">
      <c r="B28" s="188" t="s">
        <v>414</v>
      </c>
      <c r="C28" s="188" t="s">
        <v>42</v>
      </c>
      <c r="D28" s="208">
        <v>2583.65</v>
      </c>
      <c r="E28" s="209">
        <v>0</v>
      </c>
      <c r="F28" s="221">
        <f t="shared" si="2"/>
        <v>2583.65</v>
      </c>
    </row>
    <row r="29" spans="1:7" ht="15" customHeight="1">
      <c r="B29" s="188" t="s">
        <v>43</v>
      </c>
      <c r="C29" s="188" t="s">
        <v>44</v>
      </c>
      <c r="D29" s="208">
        <v>83340</v>
      </c>
      <c r="E29" s="209">
        <v>0</v>
      </c>
      <c r="F29" s="222">
        <f t="shared" si="2"/>
        <v>83340</v>
      </c>
    </row>
    <row r="30" spans="1:7" ht="15" customHeight="1">
      <c r="B30" s="188" t="s">
        <v>46</v>
      </c>
      <c r="C30" s="188" t="s">
        <v>47</v>
      </c>
      <c r="D30" s="208">
        <v>1514400.62</v>
      </c>
      <c r="E30" s="209">
        <v>0</v>
      </c>
      <c r="F30" s="224">
        <f t="shared" si="2"/>
        <v>1514400.62</v>
      </c>
    </row>
    <row r="31" spans="1:7" ht="15" customHeight="1">
      <c r="B31" s="188" t="s">
        <v>34</v>
      </c>
      <c r="C31" s="188" t="s">
        <v>35</v>
      </c>
      <c r="D31" s="208">
        <v>156562.13</v>
      </c>
      <c r="E31" s="209">
        <v>0</v>
      </c>
      <c r="F31" s="217">
        <f t="shared" si="2"/>
        <v>156562.13</v>
      </c>
    </row>
    <row r="32" spans="1:7" ht="15" customHeight="1">
      <c r="B32" s="188" t="s">
        <v>49</v>
      </c>
      <c r="C32" s="188" t="s">
        <v>50</v>
      </c>
      <c r="D32" s="208">
        <v>64635.81</v>
      </c>
      <c r="E32" s="209">
        <v>0</v>
      </c>
      <c r="F32" s="224">
        <f t="shared" si="2"/>
        <v>64635.81</v>
      </c>
    </row>
    <row r="33" spans="2:7" ht="15" customHeight="1">
      <c r="B33" s="188" t="s">
        <v>52</v>
      </c>
      <c r="C33" s="188" t="s">
        <v>53</v>
      </c>
      <c r="D33" s="208">
        <v>30000</v>
      </c>
      <c r="E33" s="209">
        <v>0</v>
      </c>
      <c r="F33" s="220">
        <f t="shared" si="2"/>
        <v>30000</v>
      </c>
      <c r="G33" s="216"/>
    </row>
    <row r="34" spans="2:7" ht="15" customHeight="1">
      <c r="B34" s="188" t="s">
        <v>55</v>
      </c>
      <c r="C34" s="188" t="s">
        <v>56</v>
      </c>
      <c r="D34" s="208">
        <v>3000</v>
      </c>
      <c r="E34" s="209">
        <v>0</v>
      </c>
      <c r="F34" s="224">
        <f t="shared" si="2"/>
        <v>3000</v>
      </c>
      <c r="G34" s="216"/>
    </row>
    <row r="35" spans="2:7">
      <c r="B35" s="189" t="s">
        <v>57</v>
      </c>
      <c r="C35" s="189" t="s">
        <v>58</v>
      </c>
      <c r="D35" s="210">
        <f>SUM(D9:D34)</f>
        <v>29810396.68999999</v>
      </c>
      <c r="E35" s="210">
        <f>SUM(E9:E34)</f>
        <v>29810396.68999999</v>
      </c>
      <c r="F35" s="210">
        <f>SUM(F9:F34)</f>
        <v>-6.4028427004814148E-10</v>
      </c>
    </row>
    <row r="36" spans="2:7" ht="15.75" customHeight="1"/>
    <row r="38" spans="2:7">
      <c r="D38" s="216"/>
    </row>
    <row r="39" spans="2:7">
      <c r="B39" s="198"/>
      <c r="C39" s="198"/>
      <c r="D39" s="77"/>
      <c r="E39" s="198"/>
      <c r="F39" s="152"/>
    </row>
    <row r="40" spans="2:7" ht="15.75">
      <c r="B40" s="150" t="s">
        <v>411</v>
      </c>
      <c r="C40" s="171"/>
      <c r="D40" s="77"/>
      <c r="E40" s="495" t="s">
        <v>152</v>
      </c>
      <c r="F40" s="495"/>
    </row>
    <row r="41" spans="2:7">
      <c r="B41" s="77"/>
      <c r="C41" s="79"/>
      <c r="D41" s="77"/>
      <c r="E41" s="77"/>
      <c r="F41" s="76"/>
    </row>
    <row r="42" spans="2:7">
      <c r="B42" s="77"/>
      <c r="C42" s="77"/>
      <c r="D42" s="77"/>
      <c r="E42" s="77"/>
      <c r="F42" s="76"/>
    </row>
    <row r="43" spans="2:7">
      <c r="B43" s="77"/>
      <c r="C43" s="77"/>
      <c r="D43" s="77"/>
      <c r="E43" s="77"/>
      <c r="F43" s="76"/>
    </row>
    <row r="44" spans="2:7">
      <c r="B44" s="77"/>
      <c r="C44" s="77"/>
      <c r="D44" s="77"/>
      <c r="E44" s="77"/>
      <c r="F44" s="76"/>
    </row>
    <row r="45" spans="2:7">
      <c r="B45" s="198"/>
      <c r="C45" s="198"/>
      <c r="D45" s="77"/>
      <c r="E45" s="198"/>
      <c r="F45" s="152"/>
    </row>
    <row r="46" spans="2:7">
      <c r="B46" s="153" t="s">
        <v>412</v>
      </c>
      <c r="C46" s="77"/>
      <c r="D46" s="77"/>
      <c r="E46" s="495" t="s">
        <v>413</v>
      </c>
      <c r="F46" s="495"/>
    </row>
    <row r="47" spans="2:7">
      <c r="B47" s="206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C37" workbookViewId="0">
      <selection activeCell="E55" sqref="E55"/>
    </sheetView>
  </sheetViews>
  <sheetFormatPr baseColWidth="10" defaultColWidth="11.42578125" defaultRowHeight="15"/>
  <cols>
    <col min="1" max="1" width="7.5703125" style="133" hidden="1" customWidth="1"/>
    <col min="2" max="2" width="3.7109375" style="77" hidden="1" customWidth="1"/>
    <col min="3" max="3" width="4.28515625" style="77" customWidth="1"/>
    <col min="4" max="4" width="50" style="77" customWidth="1"/>
    <col min="5" max="5" width="19.140625" style="77" customWidth="1"/>
    <col min="6" max="6" width="13.140625" style="77" hidden="1" customWidth="1"/>
    <col min="7" max="7" width="18.42578125" style="77" customWidth="1"/>
    <col min="8" max="8" width="13.140625" style="76" bestFit="1" customWidth="1"/>
    <col min="9" max="9" width="28.7109375" style="76" customWidth="1"/>
    <col min="10" max="10" width="20.42578125" style="76" customWidth="1"/>
    <col min="11" max="16384" width="11.42578125" style="76"/>
  </cols>
  <sheetData>
    <row r="1" spans="1:10">
      <c r="C1" s="60"/>
      <c r="D1" s="60"/>
      <c r="E1" s="60"/>
      <c r="F1" s="60"/>
    </row>
    <row r="2" spans="1:10" ht="15.75">
      <c r="C2" s="493" t="s">
        <v>0</v>
      </c>
      <c r="D2" s="493"/>
      <c r="E2" s="493"/>
      <c r="F2" s="493"/>
      <c r="G2" s="493"/>
      <c r="H2" s="39"/>
    </row>
    <row r="3" spans="1:10" ht="15.75">
      <c r="C3" s="493" t="s">
        <v>66</v>
      </c>
      <c r="D3" s="493"/>
      <c r="E3" s="493"/>
      <c r="F3" s="493"/>
      <c r="G3" s="493"/>
      <c r="H3" s="39"/>
    </row>
    <row r="4" spans="1:10" ht="15.75">
      <c r="C4" s="493" t="s">
        <v>488</v>
      </c>
      <c r="D4" s="493"/>
      <c r="E4" s="493"/>
      <c r="F4" s="493"/>
      <c r="G4" s="493"/>
      <c r="H4" s="39"/>
      <c r="I4" s="39"/>
      <c r="J4" s="39"/>
    </row>
    <row r="5" spans="1:10" ht="15.75">
      <c r="C5" s="493" t="s">
        <v>2</v>
      </c>
      <c r="D5" s="493"/>
      <c r="E5" s="493"/>
      <c r="F5" s="493"/>
      <c r="G5" s="493"/>
      <c r="H5" s="39"/>
    </row>
    <row r="6" spans="1:10">
      <c r="C6" s="60"/>
      <c r="D6" s="135"/>
      <c r="E6" s="60"/>
      <c r="F6" s="60"/>
    </row>
    <row r="7" spans="1:10">
      <c r="A7" s="133" t="s">
        <v>67</v>
      </c>
      <c r="C7" s="138" t="s">
        <v>68</v>
      </c>
      <c r="D7" s="139"/>
      <c r="E7" s="156">
        <v>2025</v>
      </c>
      <c r="F7" s="140"/>
    </row>
    <row r="8" spans="1:10">
      <c r="C8" s="138" t="s">
        <v>69</v>
      </c>
      <c r="D8" s="139"/>
      <c r="E8" s="140"/>
      <c r="F8" s="140"/>
    </row>
    <row r="9" spans="1:10">
      <c r="A9" s="133" t="s">
        <v>70</v>
      </c>
      <c r="C9" s="60"/>
      <c r="D9" s="60" t="s">
        <v>71</v>
      </c>
      <c r="E9" s="159">
        <v>19179123.989999998</v>
      </c>
      <c r="F9" s="145"/>
    </row>
    <row r="10" spans="1:10" customFormat="1">
      <c r="A10" s="157" t="s">
        <v>72</v>
      </c>
      <c r="B10" s="66"/>
      <c r="C10" s="158"/>
      <c r="D10" s="60" t="s">
        <v>73</v>
      </c>
      <c r="E10" s="159"/>
      <c r="F10" s="159"/>
      <c r="G10" s="66"/>
    </row>
    <row r="11" spans="1:10" customFormat="1">
      <c r="A11" s="157" t="s">
        <v>74</v>
      </c>
      <c r="B11" s="66"/>
      <c r="C11" s="158"/>
      <c r="D11" s="60" t="s">
        <v>75</v>
      </c>
      <c r="E11" s="159"/>
      <c r="F11" s="159"/>
      <c r="G11" s="66"/>
    </row>
    <row r="12" spans="1:10" customFormat="1">
      <c r="A12" s="157" t="s">
        <v>76</v>
      </c>
      <c r="B12" s="66"/>
      <c r="C12" s="158"/>
      <c r="D12" s="60" t="s">
        <v>77</v>
      </c>
      <c r="E12" s="160">
        <v>4.0000000037252903E-2</v>
      </c>
      <c r="F12" s="160"/>
      <c r="G12" s="66"/>
    </row>
    <row r="13" spans="1:10">
      <c r="A13" s="133" t="s">
        <v>78</v>
      </c>
      <c r="C13" s="60"/>
      <c r="D13" s="60" t="s">
        <v>79</v>
      </c>
      <c r="E13" s="177">
        <v>10937551.439999999</v>
      </c>
      <c r="F13" s="141"/>
      <c r="G13" s="161"/>
    </row>
    <row r="14" spans="1:10" customFormat="1">
      <c r="A14" s="157" t="s">
        <v>80</v>
      </c>
      <c r="B14" s="66"/>
      <c r="C14" s="158"/>
      <c r="D14" s="60" t="s">
        <v>81</v>
      </c>
      <c r="E14" s="160">
        <v>0</v>
      </c>
      <c r="F14" s="160"/>
      <c r="G14" s="66"/>
    </row>
    <row r="15" spans="1:10" customFormat="1">
      <c r="A15" s="157" t="s">
        <v>82</v>
      </c>
      <c r="B15" s="66"/>
      <c r="C15" s="158"/>
      <c r="D15" s="60" t="s">
        <v>83</v>
      </c>
      <c r="E15" s="162"/>
      <c r="F15" s="162"/>
      <c r="G15" s="66"/>
    </row>
    <row r="16" spans="1:10">
      <c r="C16" s="138" t="s">
        <v>84</v>
      </c>
      <c r="D16" s="60"/>
      <c r="E16" s="144">
        <f>SUM(E8:E15)</f>
        <v>30116675.469999999</v>
      </c>
      <c r="F16" s="144">
        <f>SUM(F8:F15)</f>
        <v>0</v>
      </c>
    </row>
    <row r="17" spans="1:10">
      <c r="C17" s="138"/>
      <c r="D17" s="60"/>
      <c r="E17" s="163"/>
      <c r="F17" s="163"/>
    </row>
    <row r="18" spans="1:10">
      <c r="C18" s="138" t="s">
        <v>85</v>
      </c>
      <c r="D18" s="60"/>
      <c r="E18" s="145"/>
      <c r="F18" s="145"/>
    </row>
    <row r="19" spans="1:10" customFormat="1">
      <c r="A19" s="157" t="s">
        <v>86</v>
      </c>
      <c r="B19" s="66"/>
      <c r="C19" s="158"/>
      <c r="D19" s="60" t="s">
        <v>87</v>
      </c>
      <c r="E19" s="159">
        <v>0</v>
      </c>
      <c r="F19" s="159"/>
      <c r="G19" s="66"/>
    </row>
    <row r="20" spans="1:10" customFormat="1">
      <c r="A20" s="157" t="s">
        <v>88</v>
      </c>
      <c r="B20" s="66"/>
      <c r="C20" s="158"/>
      <c r="D20" s="164" t="s">
        <v>89</v>
      </c>
      <c r="E20" s="160"/>
      <c r="F20" s="160"/>
      <c r="G20" s="66"/>
    </row>
    <row r="21" spans="1:10" customFormat="1">
      <c r="A21" s="157" t="s">
        <v>90</v>
      </c>
      <c r="B21" s="66"/>
      <c r="C21" s="158"/>
      <c r="D21" s="164" t="s">
        <v>91</v>
      </c>
      <c r="E21" s="160"/>
      <c r="F21" s="160"/>
      <c r="G21" s="66"/>
    </row>
    <row r="22" spans="1:10" customFormat="1">
      <c r="A22" s="157" t="s">
        <v>92</v>
      </c>
      <c r="B22" s="66"/>
      <c r="C22" s="158"/>
      <c r="D22" s="164" t="s">
        <v>93</v>
      </c>
      <c r="E22" s="160">
        <v>0</v>
      </c>
      <c r="F22" s="160"/>
      <c r="G22" s="66"/>
    </row>
    <row r="23" spans="1:10">
      <c r="A23" s="133" t="s">
        <v>94</v>
      </c>
      <c r="C23" s="60"/>
      <c r="D23" s="164" t="s">
        <v>95</v>
      </c>
      <c r="E23" s="143">
        <v>16956599.659999989</v>
      </c>
      <c r="F23" s="141"/>
      <c r="J23" s="169"/>
    </row>
    <row r="24" spans="1:10">
      <c r="A24" s="133" t="s">
        <v>96</v>
      </c>
      <c r="C24" s="60"/>
      <c r="D24" s="164" t="s">
        <v>97</v>
      </c>
      <c r="E24" s="141"/>
      <c r="F24" s="141"/>
      <c r="G24" s="165"/>
      <c r="J24" s="169"/>
    </row>
    <row r="25" spans="1:10" customFormat="1">
      <c r="A25" s="157" t="s">
        <v>98</v>
      </c>
      <c r="B25" s="66"/>
      <c r="C25" s="158"/>
      <c r="D25" s="164" t="s">
        <v>99</v>
      </c>
      <c r="E25" s="160"/>
      <c r="F25" s="160"/>
      <c r="G25" s="77"/>
      <c r="J25" s="52"/>
    </row>
    <row r="26" spans="1:10">
      <c r="C26" s="138" t="s">
        <v>100</v>
      </c>
      <c r="D26" s="60"/>
      <c r="E26" s="144">
        <f>SUM(E19:E25)</f>
        <v>16956599.659999989</v>
      </c>
      <c r="F26" s="144">
        <f>SUM(F19:F25)</f>
        <v>0</v>
      </c>
      <c r="J26" s="169"/>
    </row>
    <row r="27" spans="1:10">
      <c r="C27" s="138"/>
      <c r="D27" s="60"/>
      <c r="E27" s="163"/>
      <c r="F27" s="163"/>
      <c r="J27" s="169"/>
    </row>
    <row r="28" spans="1:10">
      <c r="C28" s="138" t="s">
        <v>101</v>
      </c>
      <c r="D28" s="60"/>
      <c r="E28" s="148">
        <f>SUM(E26,E16)</f>
        <v>47073275.129999988</v>
      </c>
      <c r="F28" s="148">
        <f>SUM(F26,F16)</f>
        <v>0</v>
      </c>
      <c r="I28" s="170"/>
    </row>
    <row r="29" spans="1:10">
      <c r="C29" s="60"/>
      <c r="D29" s="60" t="s">
        <v>102</v>
      </c>
      <c r="E29" s="145"/>
      <c r="F29" s="145"/>
    </row>
    <row r="30" spans="1:10">
      <c r="C30" s="138" t="s">
        <v>103</v>
      </c>
      <c r="D30" s="60"/>
      <c r="E30" s="145"/>
      <c r="F30" s="145"/>
    </row>
    <row r="31" spans="1:10">
      <c r="C31" s="138" t="s">
        <v>104</v>
      </c>
      <c r="D31" s="60"/>
      <c r="E31" s="146"/>
      <c r="F31" s="146"/>
    </row>
    <row r="32" spans="1:10" customFormat="1">
      <c r="A32" s="157" t="s">
        <v>105</v>
      </c>
      <c r="B32" s="66"/>
      <c r="C32" s="158"/>
      <c r="D32" s="60" t="s">
        <v>106</v>
      </c>
      <c r="E32" s="159">
        <v>0</v>
      </c>
      <c r="F32" s="159"/>
      <c r="G32" s="66"/>
    </row>
    <row r="33" spans="1:7">
      <c r="A33" s="133" t="s">
        <v>107</v>
      </c>
      <c r="C33" s="60"/>
      <c r="D33" s="60" t="s">
        <v>108</v>
      </c>
      <c r="E33" s="227">
        <v>812653.820000001</v>
      </c>
      <c r="F33" s="141"/>
      <c r="G33" s="79"/>
    </row>
    <row r="34" spans="1:7" customFormat="1">
      <c r="A34" s="157" t="s">
        <v>109</v>
      </c>
      <c r="B34" s="66"/>
      <c r="C34" s="158"/>
      <c r="D34" s="60" t="s">
        <v>110</v>
      </c>
      <c r="E34" s="411"/>
      <c r="F34" s="160"/>
      <c r="G34" s="66"/>
    </row>
    <row r="35" spans="1:7" customFormat="1">
      <c r="A35" s="157" t="s">
        <v>111</v>
      </c>
      <c r="B35" s="66"/>
      <c r="C35" s="158"/>
      <c r="D35" s="60" t="s">
        <v>112</v>
      </c>
      <c r="E35" s="411"/>
      <c r="F35" s="160"/>
      <c r="G35" s="66"/>
    </row>
    <row r="36" spans="1:7" customFormat="1">
      <c r="A36" s="157" t="s">
        <v>113</v>
      </c>
      <c r="B36" s="66"/>
      <c r="C36" s="158"/>
      <c r="D36" s="60" t="s">
        <v>114</v>
      </c>
      <c r="E36" s="412">
        <v>408559.99</v>
      </c>
      <c r="F36" s="159"/>
      <c r="G36" s="66"/>
    </row>
    <row r="37" spans="1:7" customFormat="1">
      <c r="A37" s="157" t="s">
        <v>115</v>
      </c>
      <c r="B37" s="66"/>
      <c r="C37" s="158"/>
      <c r="D37" s="60" t="s">
        <v>116</v>
      </c>
      <c r="E37" s="412">
        <v>2572709.4300000002</v>
      </c>
      <c r="F37" s="159"/>
      <c r="G37" s="66"/>
    </row>
    <row r="38" spans="1:7" customFormat="1">
      <c r="A38" s="157" t="s">
        <v>117</v>
      </c>
      <c r="B38" s="66"/>
      <c r="C38" s="158"/>
      <c r="D38" s="60" t="s">
        <v>118</v>
      </c>
      <c r="E38" s="159">
        <v>7122540.6600000001</v>
      </c>
      <c r="F38" s="159"/>
      <c r="G38" s="66"/>
    </row>
    <row r="39" spans="1:7" customFormat="1">
      <c r="A39" s="157" t="s">
        <v>119</v>
      </c>
      <c r="B39" s="66"/>
      <c r="C39" s="158"/>
      <c r="D39" s="60" t="s">
        <v>120</v>
      </c>
      <c r="E39" s="159"/>
      <c r="F39" s="159"/>
      <c r="G39" s="66"/>
    </row>
    <row r="40" spans="1:7" customFormat="1">
      <c r="A40" s="157" t="s">
        <v>121</v>
      </c>
      <c r="B40" s="66"/>
      <c r="C40" s="158"/>
      <c r="D40" s="60" t="s">
        <v>122</v>
      </c>
      <c r="E40" s="162"/>
      <c r="F40" s="160"/>
      <c r="G40" s="66"/>
    </row>
    <row r="41" spans="1:7">
      <c r="C41" s="138" t="s">
        <v>123</v>
      </c>
      <c r="D41" s="60"/>
      <c r="E41" s="163">
        <f>SUM(E32:E40)</f>
        <v>10916463.900000002</v>
      </c>
      <c r="F41" s="163">
        <f>SUM(F32:F40)</f>
        <v>0</v>
      </c>
      <c r="G41" s="79"/>
    </row>
    <row r="42" spans="1:7">
      <c r="C42" s="138"/>
      <c r="D42" s="60"/>
      <c r="E42" s="163"/>
      <c r="F42" s="141"/>
    </row>
    <row r="43" spans="1:7" customFormat="1">
      <c r="A43" s="157"/>
      <c r="B43" s="66"/>
      <c r="C43" s="166" t="s">
        <v>124</v>
      </c>
      <c r="D43" s="158"/>
      <c r="E43" s="167"/>
      <c r="F43" s="167"/>
      <c r="G43" s="66"/>
    </row>
    <row r="44" spans="1:7" customFormat="1">
      <c r="A44" s="157" t="s">
        <v>125</v>
      </c>
      <c r="B44" s="66"/>
      <c r="C44" s="158"/>
      <c r="D44" s="60" t="s">
        <v>126</v>
      </c>
      <c r="E44" s="227"/>
      <c r="F44" s="159"/>
      <c r="G44" s="66"/>
    </row>
    <row r="45" spans="1:7" customFormat="1">
      <c r="A45" s="157" t="s">
        <v>127</v>
      </c>
      <c r="B45" s="66"/>
      <c r="C45" s="158"/>
      <c r="D45" s="60" t="s">
        <v>128</v>
      </c>
      <c r="E45" s="159"/>
      <c r="F45" s="159"/>
      <c r="G45" s="66"/>
    </row>
    <row r="46" spans="1:7" customFormat="1">
      <c r="A46" s="157" t="s">
        <v>129</v>
      </c>
      <c r="B46" s="66"/>
      <c r="C46" s="158"/>
      <c r="D46" s="60" t="s">
        <v>130</v>
      </c>
      <c r="E46" s="159"/>
      <c r="F46" s="159"/>
      <c r="G46" s="66"/>
    </row>
    <row r="47" spans="1:7" customFormat="1">
      <c r="A47" s="157" t="s">
        <v>131</v>
      </c>
      <c r="B47" s="66"/>
      <c r="C47" s="158"/>
      <c r="D47" s="60" t="s">
        <v>132</v>
      </c>
      <c r="E47" s="412"/>
      <c r="F47" s="159"/>
      <c r="G47" s="66"/>
    </row>
    <row r="48" spans="1:7" customFormat="1">
      <c r="A48" s="157" t="s">
        <v>133</v>
      </c>
      <c r="B48" s="66"/>
      <c r="C48" s="158"/>
      <c r="D48" s="60" t="s">
        <v>134</v>
      </c>
      <c r="E48" s="162"/>
      <c r="F48" s="159"/>
      <c r="G48" s="66"/>
    </row>
    <row r="49" spans="1:8" customFormat="1">
      <c r="A49" s="157" t="s">
        <v>135</v>
      </c>
      <c r="B49" s="66"/>
      <c r="C49" s="158"/>
      <c r="D49" s="60" t="s">
        <v>136</v>
      </c>
      <c r="E49" s="159"/>
      <c r="F49" s="159"/>
      <c r="G49" s="66"/>
    </row>
    <row r="50" spans="1:8" customFormat="1" ht="16.5" customHeight="1">
      <c r="A50" s="157"/>
      <c r="B50" s="66"/>
      <c r="C50" s="166" t="s">
        <v>137</v>
      </c>
      <c r="D50" s="158"/>
      <c r="E50" s="144">
        <f>+E44+E48</f>
        <v>0</v>
      </c>
      <c r="F50" s="141"/>
      <c r="G50" s="66"/>
    </row>
    <row r="51" spans="1:8">
      <c r="C51" s="138" t="s">
        <v>138</v>
      </c>
      <c r="D51" s="60"/>
      <c r="E51" s="163">
        <f>+E41+E50</f>
        <v>10916463.900000002</v>
      </c>
      <c r="F51" s="144">
        <f>SUM(F41,F50)</f>
        <v>0</v>
      </c>
    </row>
    <row r="52" spans="1:8">
      <c r="C52" s="138"/>
      <c r="D52" s="60"/>
      <c r="E52" s="141"/>
      <c r="F52" s="145"/>
    </row>
    <row r="53" spans="1:8">
      <c r="C53" s="138" t="s">
        <v>139</v>
      </c>
      <c r="D53" s="60"/>
      <c r="E53" s="145"/>
      <c r="F53" s="145"/>
    </row>
    <row r="54" spans="1:8" customFormat="1">
      <c r="A54" s="157" t="s">
        <v>140</v>
      </c>
      <c r="B54" s="66"/>
      <c r="C54" s="166"/>
      <c r="D54" s="60" t="s">
        <v>141</v>
      </c>
      <c r="E54" s="159">
        <v>8594104.02999999</v>
      </c>
      <c r="F54" s="159"/>
      <c r="G54" s="93"/>
    </row>
    <row r="55" spans="1:8" customFormat="1">
      <c r="A55" s="157" t="s">
        <v>142</v>
      </c>
      <c r="B55" s="66"/>
      <c r="C55" s="158"/>
      <c r="D55" s="60" t="s">
        <v>143</v>
      </c>
      <c r="E55" s="159">
        <v>0</v>
      </c>
      <c r="F55" s="159"/>
      <c r="G55" s="66"/>
    </row>
    <row r="56" spans="1:8">
      <c r="A56" s="133" t="s">
        <v>144</v>
      </c>
      <c r="C56" s="60"/>
      <c r="D56" s="60" t="s">
        <v>145</v>
      </c>
      <c r="E56" s="141">
        <f>'ERF SRS'!F28</f>
        <v>5688225.6599999974</v>
      </c>
      <c r="F56" s="145"/>
    </row>
    <row r="57" spans="1:8">
      <c r="A57" s="133" t="s">
        <v>146</v>
      </c>
      <c r="C57" s="60"/>
      <c r="D57" s="60" t="s">
        <v>147</v>
      </c>
      <c r="E57" s="141">
        <v>21874481.5</v>
      </c>
      <c r="F57" s="143"/>
      <c r="G57" s="79"/>
    </row>
    <row r="58" spans="1:8" customFormat="1">
      <c r="A58" s="157" t="s">
        <v>148</v>
      </c>
      <c r="B58" s="66"/>
      <c r="C58" s="158"/>
      <c r="D58" s="60" t="s">
        <v>149</v>
      </c>
      <c r="E58" s="141"/>
      <c r="F58" s="141"/>
      <c r="G58" s="66"/>
      <c r="H58" s="235"/>
    </row>
    <row r="59" spans="1:8">
      <c r="C59" s="138" t="s">
        <v>150</v>
      </c>
      <c r="D59" s="60"/>
      <c r="E59" s="144">
        <f>+E54+E56+E57</f>
        <v>36156811.189999983</v>
      </c>
      <c r="F59" s="144"/>
    </row>
    <row r="60" spans="1:8">
      <c r="C60" s="138"/>
      <c r="D60" s="60"/>
      <c r="E60" s="140"/>
      <c r="F60" s="140"/>
    </row>
    <row r="61" spans="1:8">
      <c r="C61" s="138" t="s">
        <v>151</v>
      </c>
      <c r="D61" s="60"/>
      <c r="E61" s="148">
        <f>+E59+E41</f>
        <v>47073275.089999989</v>
      </c>
      <c r="F61" s="148">
        <f>+F51+F59</f>
        <v>0</v>
      </c>
      <c r="G61" s="109"/>
      <c r="H61" s="236">
        <f>E28-E61</f>
        <v>3.9999999105930328E-2</v>
      </c>
    </row>
    <row r="62" spans="1:8">
      <c r="C62" s="138"/>
      <c r="D62" s="60"/>
      <c r="E62" s="163"/>
      <c r="F62" s="163"/>
      <c r="G62" s="109"/>
    </row>
    <row r="63" spans="1:8">
      <c r="E63" s="168"/>
      <c r="F63" s="79"/>
    </row>
    <row r="65" spans="4:11">
      <c r="D65" s="198"/>
      <c r="G65" s="198"/>
      <c r="H65" s="152"/>
    </row>
    <row r="66" spans="4:11" ht="15.75">
      <c r="D66" s="150" t="s">
        <v>411</v>
      </c>
      <c r="E66" s="171"/>
      <c r="G66" s="495" t="s">
        <v>152</v>
      </c>
      <c r="H66" s="495"/>
    </row>
    <row r="67" spans="4:11">
      <c r="E67" s="79"/>
    </row>
    <row r="71" spans="4:11">
      <c r="G71" s="198"/>
      <c r="H71" s="152"/>
      <c r="K71" s="236"/>
    </row>
    <row r="72" spans="4:11">
      <c r="D72" s="199" t="s">
        <v>412</v>
      </c>
      <c r="G72" s="495" t="s">
        <v>413</v>
      </c>
      <c r="H72" s="495"/>
    </row>
    <row r="76" spans="4:11">
      <c r="H76" s="236">
        <f>SUM(E56:E57)</f>
        <v>27562707.159999996</v>
      </c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ignoredErrors>
    <ignoredError sqref="E16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B1" workbookViewId="0">
      <selection activeCell="B5" sqref="B5:H5"/>
    </sheetView>
  </sheetViews>
  <sheetFormatPr baseColWidth="10" defaultColWidth="11.42578125" defaultRowHeight="15"/>
  <cols>
    <col min="1" max="1" width="5.42578125" style="133" hidden="1" customWidth="1"/>
    <col min="2" max="3" width="4.28515625" style="77" customWidth="1"/>
    <col min="4" max="4" width="50" style="77" customWidth="1"/>
    <col min="5" max="5" width="1.7109375" style="77" customWidth="1"/>
    <col min="6" max="6" width="16.85546875" style="77" customWidth="1"/>
    <col min="7" max="7" width="6.42578125" style="77" customWidth="1"/>
    <col min="8" max="8" width="14.42578125" style="77" hidden="1" customWidth="1"/>
    <col min="9" max="9" width="19.85546875" style="77" customWidth="1"/>
    <col min="10" max="10" width="14.85546875" style="77" customWidth="1"/>
    <col min="11" max="12" width="11.42578125" style="77"/>
    <col min="13" max="16384" width="11.42578125" style="76"/>
  </cols>
  <sheetData>
    <row r="1" spans="1:10">
      <c r="A1" s="134"/>
      <c r="B1" s="60"/>
      <c r="C1" s="60"/>
      <c r="D1" s="60"/>
      <c r="E1" s="60"/>
      <c r="F1" s="60"/>
      <c r="G1" s="60"/>
      <c r="H1" s="60"/>
    </row>
    <row r="2" spans="1:10" ht="15.75">
      <c r="A2" s="134"/>
      <c r="B2" s="60"/>
      <c r="C2" s="493" t="s">
        <v>0</v>
      </c>
      <c r="D2" s="493"/>
      <c r="E2" s="493"/>
      <c r="F2" s="493"/>
      <c r="G2" s="493"/>
      <c r="H2" s="493"/>
    </row>
    <row r="3" spans="1:10" ht="15.75">
      <c r="A3" s="134"/>
      <c r="B3" s="493" t="s">
        <v>153</v>
      </c>
      <c r="C3" s="493"/>
      <c r="D3" s="493"/>
      <c r="E3" s="493"/>
      <c r="F3" s="493"/>
      <c r="G3" s="493"/>
      <c r="H3" s="493"/>
    </row>
    <row r="4" spans="1:10" ht="15.75">
      <c r="A4" s="134"/>
      <c r="B4" s="493" t="s">
        <v>489</v>
      </c>
      <c r="C4" s="493"/>
      <c r="D4" s="493"/>
      <c r="E4" s="493"/>
      <c r="F4" s="493"/>
      <c r="G4" s="493"/>
      <c r="H4" s="493"/>
    </row>
    <row r="5" spans="1:10" ht="15.75">
      <c r="A5" s="134"/>
      <c r="B5" s="493" t="s">
        <v>2</v>
      </c>
      <c r="C5" s="493"/>
      <c r="D5" s="493"/>
      <c r="E5" s="493"/>
      <c r="F5" s="493"/>
      <c r="G5" s="493"/>
      <c r="H5" s="493"/>
    </row>
    <row r="6" spans="1:10">
      <c r="A6" s="134"/>
      <c r="B6" s="60"/>
      <c r="C6" s="60"/>
      <c r="D6" s="60"/>
      <c r="E6" s="60"/>
      <c r="F6" s="136"/>
      <c r="G6" s="137"/>
      <c r="H6" s="136">
        <f>+[2]ESF!H7</f>
        <v>2016</v>
      </c>
    </row>
    <row r="7" spans="1:10">
      <c r="A7" s="134"/>
      <c r="B7" s="60"/>
      <c r="C7" s="138" t="s">
        <v>154</v>
      </c>
      <c r="D7" s="139"/>
      <c r="E7" s="139"/>
      <c r="F7" s="136">
        <v>2025</v>
      </c>
      <c r="G7" s="140"/>
      <c r="H7" s="140"/>
      <c r="J7" s="79"/>
    </row>
    <row r="8" spans="1:10">
      <c r="A8" s="134" t="s">
        <v>155</v>
      </c>
      <c r="B8" s="60"/>
      <c r="C8" s="60"/>
      <c r="D8" s="60" t="s">
        <v>156</v>
      </c>
      <c r="E8" s="60"/>
      <c r="F8" s="141"/>
      <c r="G8" s="142"/>
      <c r="H8" s="141"/>
      <c r="J8" s="79"/>
    </row>
    <row r="9" spans="1:10">
      <c r="A9" s="134" t="s">
        <v>157</v>
      </c>
      <c r="B9" s="60"/>
      <c r="C9" s="60"/>
      <c r="D9" s="60" t="s">
        <v>158</v>
      </c>
      <c r="E9" s="60"/>
      <c r="F9" s="141">
        <v>13119082.079999998</v>
      </c>
      <c r="G9" s="142"/>
      <c r="H9" s="141"/>
      <c r="J9" s="472"/>
    </row>
    <row r="10" spans="1:10">
      <c r="A10" s="134" t="s">
        <v>159</v>
      </c>
      <c r="B10" s="60"/>
      <c r="C10" s="60"/>
      <c r="D10" s="60" t="s">
        <v>160</v>
      </c>
      <c r="E10" s="60"/>
      <c r="F10" s="141"/>
      <c r="G10" s="142"/>
      <c r="H10" s="141"/>
      <c r="J10" s="79"/>
    </row>
    <row r="11" spans="1:10">
      <c r="A11" s="134" t="s">
        <v>161</v>
      </c>
      <c r="B11" s="60"/>
      <c r="C11" s="60"/>
      <c r="D11" s="60" t="s">
        <v>162</v>
      </c>
      <c r="E11" s="60"/>
      <c r="F11" s="143"/>
      <c r="G11" s="142"/>
      <c r="H11" s="141"/>
      <c r="J11" s="79"/>
    </row>
    <row r="12" spans="1:10">
      <c r="A12" s="134"/>
      <c r="B12" s="60"/>
      <c r="C12" s="138" t="s">
        <v>163</v>
      </c>
      <c r="D12" s="60"/>
      <c r="E12" s="60"/>
      <c r="F12" s="144">
        <f>SUM(F8:F11)</f>
        <v>13119082.079999998</v>
      </c>
      <c r="G12" s="142"/>
      <c r="H12" s="144">
        <f>SUM(H8:H11)</f>
        <v>0</v>
      </c>
      <c r="J12" s="79"/>
    </row>
    <row r="13" spans="1:10">
      <c r="A13" s="134"/>
      <c r="B13" s="60"/>
      <c r="C13" s="60"/>
      <c r="D13" s="60" t="s">
        <v>102</v>
      </c>
      <c r="E13" s="60"/>
      <c r="F13" s="145"/>
      <c r="G13" s="145"/>
      <c r="H13" s="145"/>
    </row>
    <row r="14" spans="1:10">
      <c r="A14" s="134"/>
      <c r="B14" s="60"/>
      <c r="C14" s="138" t="s">
        <v>164</v>
      </c>
      <c r="D14" s="60"/>
      <c r="E14" s="60"/>
      <c r="F14" s="146"/>
      <c r="G14" s="146"/>
      <c r="H14" s="146"/>
      <c r="J14" s="79"/>
    </row>
    <row r="15" spans="1:10">
      <c r="A15" s="134" t="s">
        <v>165</v>
      </c>
      <c r="B15" s="60"/>
      <c r="C15" s="60"/>
      <c r="D15" s="60" t="s">
        <v>166</v>
      </c>
      <c r="E15" s="60"/>
      <c r="F15" s="226">
        <v>3034070.23</v>
      </c>
      <c r="G15" s="145"/>
      <c r="H15" s="145"/>
      <c r="J15" s="475"/>
    </row>
    <row r="16" spans="1:10">
      <c r="A16" s="134" t="s">
        <v>167</v>
      </c>
      <c r="B16" s="60"/>
      <c r="C16" s="60"/>
      <c r="D16" s="60" t="s">
        <v>168</v>
      </c>
      <c r="E16" s="60"/>
      <c r="F16" s="226"/>
      <c r="G16" s="146"/>
      <c r="H16" s="145"/>
      <c r="J16" s="79"/>
    </row>
    <row r="17" spans="1:13">
      <c r="A17" s="134" t="s">
        <v>169</v>
      </c>
      <c r="B17" s="60"/>
      <c r="C17" s="60"/>
      <c r="D17" s="60" t="s">
        <v>170</v>
      </c>
      <c r="E17" s="60"/>
      <c r="F17" s="227">
        <v>2981026.91</v>
      </c>
      <c r="G17" s="146"/>
      <c r="H17" s="145"/>
      <c r="J17" s="475"/>
      <c r="K17" s="154"/>
      <c r="M17" s="155"/>
    </row>
    <row r="18" spans="1:13">
      <c r="A18" s="134" t="s">
        <v>171</v>
      </c>
      <c r="B18" s="60"/>
      <c r="C18" s="60"/>
      <c r="D18" s="60" t="s">
        <v>172</v>
      </c>
      <c r="E18" s="60"/>
      <c r="F18" s="227"/>
      <c r="G18" s="146"/>
      <c r="H18" s="145"/>
      <c r="J18" s="281"/>
    </row>
    <row r="19" spans="1:13">
      <c r="A19" s="134" t="s">
        <v>173</v>
      </c>
      <c r="B19" s="60"/>
      <c r="C19" s="60"/>
      <c r="D19" s="60" t="s">
        <v>174</v>
      </c>
      <c r="E19" s="60"/>
      <c r="F19" s="226">
        <v>450903</v>
      </c>
      <c r="G19" s="146"/>
      <c r="H19" s="145"/>
      <c r="J19" s="79"/>
    </row>
    <row r="20" spans="1:13">
      <c r="A20" s="134" t="s">
        <v>175</v>
      </c>
      <c r="B20" s="60"/>
      <c r="C20" s="60"/>
      <c r="D20" s="60" t="s">
        <v>176</v>
      </c>
      <c r="E20" s="60"/>
      <c r="F20" s="227">
        <v>949776.74</v>
      </c>
      <c r="G20" s="146"/>
      <c r="H20" s="143"/>
      <c r="I20" s="79"/>
      <c r="J20" s="79"/>
      <c r="K20" s="154"/>
      <c r="M20" s="155"/>
    </row>
    <row r="21" spans="1:13">
      <c r="A21" s="134" t="s">
        <v>177</v>
      </c>
      <c r="B21" s="60"/>
      <c r="C21" s="60"/>
      <c r="D21" s="60" t="s">
        <v>178</v>
      </c>
      <c r="E21" s="60"/>
      <c r="F21" s="177">
        <v>15079.54</v>
      </c>
      <c r="G21" s="146"/>
      <c r="H21" s="145" t="e">
        <f>SUMIF([2]BC!B:B,[2]ERF!A22,[2]BC!G:G)</f>
        <v>#VALUE!</v>
      </c>
      <c r="J21" s="79"/>
    </row>
    <row r="22" spans="1:13">
      <c r="A22" s="134"/>
      <c r="B22" s="60"/>
      <c r="C22" s="138" t="s">
        <v>179</v>
      </c>
      <c r="D22" s="60"/>
      <c r="E22" s="60"/>
      <c r="F22" s="144">
        <f>SUM(F15:F21)</f>
        <v>7430856.4200000009</v>
      </c>
      <c r="G22" s="142"/>
      <c r="H22" s="144" t="e">
        <f>SUM(H15:H21)</f>
        <v>#VALUE!</v>
      </c>
      <c r="I22" s="79"/>
      <c r="J22" s="79"/>
    </row>
    <row r="23" spans="1:13">
      <c r="A23" s="134"/>
      <c r="B23" s="60"/>
      <c r="C23" s="147"/>
      <c r="D23" s="60"/>
      <c r="E23" s="60"/>
      <c r="F23" s="145"/>
      <c r="G23" s="145"/>
      <c r="H23" s="145"/>
      <c r="J23" s="79"/>
    </row>
    <row r="24" spans="1:13">
      <c r="A24" s="134" t="s">
        <v>180</v>
      </c>
      <c r="B24" s="60"/>
      <c r="C24" s="60"/>
      <c r="D24" s="60" t="s">
        <v>181</v>
      </c>
      <c r="E24" s="60"/>
      <c r="F24" s="145">
        <v>0</v>
      </c>
      <c r="G24" s="146"/>
      <c r="H24" s="145">
        <v>0</v>
      </c>
      <c r="J24" s="79"/>
    </row>
    <row r="25" spans="1:13">
      <c r="A25" s="134"/>
      <c r="B25" s="60"/>
      <c r="C25" s="60"/>
      <c r="D25" s="60"/>
      <c r="E25" s="60"/>
      <c r="F25" s="145"/>
      <c r="G25" s="146"/>
      <c r="H25" s="145"/>
      <c r="J25" s="79"/>
    </row>
    <row r="26" spans="1:13">
      <c r="A26" s="134" t="s">
        <v>182</v>
      </c>
      <c r="B26" s="60"/>
      <c r="C26" s="60"/>
      <c r="D26" s="60" t="s">
        <v>183</v>
      </c>
      <c r="E26" s="60"/>
      <c r="F26" s="141">
        <v>0</v>
      </c>
      <c r="G26" s="146"/>
      <c r="H26" s="141">
        <v>0</v>
      </c>
      <c r="J26" s="79"/>
    </row>
    <row r="27" spans="1:13">
      <c r="A27" s="134"/>
      <c r="B27" s="60"/>
      <c r="C27" s="60"/>
      <c r="D27" s="60"/>
      <c r="E27" s="60"/>
      <c r="F27" s="141"/>
      <c r="G27" s="146"/>
      <c r="H27" s="141"/>
    </row>
    <row r="28" spans="1:13">
      <c r="A28" s="134"/>
      <c r="B28" s="60"/>
      <c r="C28" s="138" t="s">
        <v>145</v>
      </c>
      <c r="D28" s="60"/>
      <c r="E28" s="60"/>
      <c r="F28" s="148">
        <f>+F12-F22+F24+F26</f>
        <v>5688225.6599999974</v>
      </c>
      <c r="G28" s="142"/>
      <c r="H28" s="148" t="e">
        <f>+H12-H22+H24+H26</f>
        <v>#VALUE!</v>
      </c>
      <c r="J28" s="79"/>
    </row>
    <row r="29" spans="1:13">
      <c r="A29" s="134"/>
      <c r="B29" s="60"/>
      <c r="C29" s="138"/>
      <c r="D29" s="60"/>
      <c r="E29" s="60"/>
      <c r="F29" s="145"/>
      <c r="G29" s="145"/>
      <c r="H29" s="145"/>
    </row>
    <row r="30" spans="1:13">
      <c r="A30" s="134"/>
      <c r="B30" s="60"/>
      <c r="C30" s="147" t="s">
        <v>184</v>
      </c>
      <c r="D30" s="60"/>
      <c r="E30" s="60"/>
      <c r="F30" s="145"/>
      <c r="G30" s="145"/>
      <c r="H30" s="145"/>
      <c r="J30" s="79"/>
    </row>
    <row r="31" spans="1:13">
      <c r="A31" s="134" t="s">
        <v>185</v>
      </c>
      <c r="B31" s="60"/>
      <c r="C31" s="138"/>
      <c r="D31" s="60" t="s">
        <v>186</v>
      </c>
      <c r="E31" s="60"/>
      <c r="F31" s="145">
        <v>0</v>
      </c>
      <c r="G31" s="146"/>
      <c r="H31" s="145">
        <v>0</v>
      </c>
      <c r="J31" s="79"/>
    </row>
    <row r="32" spans="1:13">
      <c r="A32" s="134" t="s">
        <v>187</v>
      </c>
      <c r="B32" s="60"/>
      <c r="C32" s="60"/>
      <c r="D32" s="60" t="s">
        <v>188</v>
      </c>
      <c r="E32" s="60"/>
      <c r="F32" s="143">
        <v>0</v>
      </c>
      <c r="G32" s="146"/>
      <c r="H32" s="143">
        <v>0</v>
      </c>
      <c r="J32" s="79"/>
    </row>
    <row r="33" spans="1:10">
      <c r="A33" s="134"/>
      <c r="B33" s="60"/>
      <c r="C33" s="138"/>
      <c r="D33" s="60"/>
      <c r="E33" s="60"/>
      <c r="F33" s="148">
        <f>SUM(F31:F32)</f>
        <v>0</v>
      </c>
      <c r="G33" s="149"/>
      <c r="H33" s="148">
        <f>SUM(H31:H32)</f>
        <v>0</v>
      </c>
      <c r="J33" s="79"/>
    </row>
    <row r="34" spans="1:10">
      <c r="A34" s="134"/>
      <c r="B34" s="60"/>
      <c r="C34" s="138"/>
      <c r="D34" s="60"/>
      <c r="E34" s="60"/>
      <c r="F34" s="145"/>
      <c r="G34" s="145"/>
      <c r="H34" s="145"/>
    </row>
    <row r="35" spans="1:10">
      <c r="D35" s="198"/>
      <c r="G35" s="151"/>
      <c r="H35" s="152"/>
    </row>
    <row r="36" spans="1:10" ht="15.75">
      <c r="D36" s="150" t="s">
        <v>411</v>
      </c>
      <c r="E36" s="171"/>
      <c r="G36" s="495"/>
      <c r="H36" s="495"/>
    </row>
    <row r="37" spans="1:10">
      <c r="E37" s="79"/>
      <c r="H37" s="76"/>
    </row>
    <row r="38" spans="1:10">
      <c r="G38" s="151"/>
      <c r="H38" s="152"/>
    </row>
    <row r="39" spans="1:10">
      <c r="D39" s="199" t="s">
        <v>412</v>
      </c>
      <c r="G39" s="495"/>
      <c r="H39" s="495"/>
    </row>
    <row r="40" spans="1:10">
      <c r="H40" s="76"/>
    </row>
    <row r="41" spans="1:10">
      <c r="D41" s="153"/>
      <c r="E41" s="496"/>
      <c r="F41" s="496"/>
      <c r="G41" s="496"/>
      <c r="H41" s="496"/>
    </row>
    <row r="42" spans="1:10">
      <c r="D42" s="198"/>
      <c r="E42" s="152"/>
      <c r="H42" s="76"/>
    </row>
    <row r="43" spans="1:10">
      <c r="D43" s="495" t="s">
        <v>152</v>
      </c>
      <c r="E43" s="495"/>
    </row>
    <row r="44" spans="1:10">
      <c r="E44" s="76"/>
    </row>
    <row r="45" spans="1:10">
      <c r="D45" s="198"/>
      <c r="E45" s="152"/>
    </row>
    <row r="46" spans="1:10">
      <c r="D46" s="495" t="s">
        <v>413</v>
      </c>
      <c r="E46" s="495"/>
    </row>
  </sheetData>
  <mergeCells count="9">
    <mergeCell ref="D43:E43"/>
    <mergeCell ref="D46:E46"/>
    <mergeCell ref="E41:H41"/>
    <mergeCell ref="C2:H2"/>
    <mergeCell ref="B3:H3"/>
    <mergeCell ref="B4:H4"/>
    <mergeCell ref="B5:H5"/>
    <mergeCell ref="G36:H36"/>
    <mergeCell ref="G39:H39"/>
  </mergeCells>
  <pageMargins left="0.7" right="0.7" top="0.75" bottom="0.75" header="0.3" footer="0.3"/>
  <pageSetup orientation="portrait" horizontalDpi="4294967293" r:id="rId1"/>
  <ignoredErrors>
    <ignoredError sqref="F12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opLeftCell="A4" zoomScale="98" zoomScaleNormal="98" workbookViewId="0">
      <selection activeCell="L10" sqref="L10"/>
    </sheetView>
  </sheetViews>
  <sheetFormatPr baseColWidth="10" defaultColWidth="9.140625" defaultRowHeight="11.25"/>
  <cols>
    <col min="1" max="1" width="9.140625" style="118"/>
    <col min="2" max="2" width="18.28515625" style="118" customWidth="1"/>
    <col min="3" max="3" width="12" style="118" bestFit="1" customWidth="1"/>
    <col min="4" max="4" width="2.42578125" style="118" customWidth="1"/>
    <col min="5" max="5" width="11.85546875" style="118" customWidth="1"/>
    <col min="6" max="6" width="13.85546875" style="118" bestFit="1" customWidth="1"/>
    <col min="7" max="7" width="12.28515625" style="118" customWidth="1"/>
    <col min="8" max="8" width="2.42578125" style="118" customWidth="1"/>
    <col min="9" max="9" width="12.85546875" style="118" customWidth="1"/>
    <col min="10" max="10" width="2.42578125" style="118" customWidth="1"/>
    <col min="11" max="11" width="12.5703125" style="118" bestFit="1" customWidth="1"/>
    <col min="12" max="12" width="12.42578125" style="125" bestFit="1" customWidth="1"/>
    <col min="13" max="13" width="23.5703125" style="118" customWidth="1"/>
    <col min="14" max="14" width="21" style="118" customWidth="1"/>
    <col min="15" max="16" width="15.85546875" style="118" customWidth="1"/>
    <col min="17" max="16384" width="9.140625" style="118"/>
  </cols>
  <sheetData>
    <row r="1" spans="1:16" s="117" customFormat="1">
      <c r="L1" s="282"/>
      <c r="M1" s="126"/>
    </row>
    <row r="2" spans="1:16" s="117" customFormat="1">
      <c r="A2" s="497" t="s">
        <v>0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282"/>
      <c r="M2" s="126"/>
    </row>
    <row r="3" spans="1:16" s="117" customFormat="1">
      <c r="A3" s="498" t="s">
        <v>189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282"/>
      <c r="M3" s="126"/>
    </row>
    <row r="4" spans="1:16" s="117" customFormat="1">
      <c r="A4" s="497" t="s">
        <v>490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282"/>
      <c r="M4" s="126"/>
    </row>
    <row r="5" spans="1:16" s="117" customFormat="1">
      <c r="A5" s="497" t="s">
        <v>449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282"/>
      <c r="M5" s="126"/>
    </row>
    <row r="6" spans="1:16" s="117" customFormat="1">
      <c r="A6" s="241" t="s">
        <v>190</v>
      </c>
      <c r="B6" s="242"/>
      <c r="C6" s="243"/>
      <c r="D6" s="244"/>
      <c r="E6" s="242"/>
      <c r="F6" s="244"/>
      <c r="G6" s="242"/>
      <c r="H6" s="242"/>
      <c r="I6" s="245"/>
      <c r="J6" s="245"/>
      <c r="K6" s="243"/>
      <c r="L6" s="282"/>
      <c r="M6" s="126"/>
    </row>
    <row r="7" spans="1:16" s="117" customFormat="1" ht="12" thickBot="1">
      <c r="A7" s="242"/>
      <c r="B7" s="242"/>
      <c r="C7" s="246" t="s">
        <v>191</v>
      </c>
      <c r="D7" s="244"/>
      <c r="E7" s="246" t="s">
        <v>192</v>
      </c>
      <c r="F7" s="357" t="s">
        <v>460</v>
      </c>
      <c r="G7" s="246" t="s">
        <v>193</v>
      </c>
      <c r="H7" s="244"/>
      <c r="I7" s="247" t="s">
        <v>160</v>
      </c>
      <c r="J7" s="244"/>
      <c r="K7" s="246" t="s">
        <v>194</v>
      </c>
      <c r="L7" s="282"/>
      <c r="M7" s="126"/>
    </row>
    <row r="8" spans="1:16" s="117" customFormat="1">
      <c r="A8" s="241" t="s">
        <v>195</v>
      </c>
      <c r="B8" s="242"/>
      <c r="C8" s="242"/>
      <c r="D8" s="248"/>
      <c r="E8" s="242"/>
      <c r="F8" s="248"/>
      <c r="G8" s="242"/>
      <c r="H8" s="242"/>
      <c r="I8" s="248"/>
      <c r="J8" s="248"/>
      <c r="K8" s="242"/>
      <c r="L8" s="282"/>
      <c r="M8" s="126"/>
    </row>
    <row r="9" spans="1:16" s="117" customFormat="1">
      <c r="A9" s="242" t="s">
        <v>196</v>
      </c>
      <c r="B9" s="242"/>
      <c r="C9" s="249">
        <f>SUM(E24:E32)</f>
        <v>29588518.559999999</v>
      </c>
      <c r="D9" s="248"/>
      <c r="E9" s="250">
        <f>F24+F25+F27+F29+F31+F28+F32+F30</f>
        <v>10783753.289999999</v>
      </c>
      <c r="F9" s="358"/>
      <c r="G9" s="252"/>
      <c r="H9" s="252"/>
      <c r="I9" s="251"/>
      <c r="J9" s="248"/>
      <c r="K9" s="253">
        <f>+C9+E9+F9</f>
        <v>40372271.849999994</v>
      </c>
      <c r="L9" s="282">
        <f>K9-K14</f>
        <v>15284357.95999999</v>
      </c>
      <c r="M9" s="128"/>
      <c r="N9" s="129"/>
      <c r="O9" s="130"/>
      <c r="P9" s="130"/>
    </row>
    <row r="10" spans="1:16" s="117" customFormat="1">
      <c r="A10" s="242" t="s">
        <v>197</v>
      </c>
      <c r="B10" s="242"/>
      <c r="C10" s="249">
        <f>SUM(E23)</f>
        <v>2502043.54</v>
      </c>
      <c r="D10" s="254"/>
      <c r="E10" s="255">
        <f>SUM(F23)</f>
        <v>1672237.7</v>
      </c>
      <c r="F10" s="251"/>
      <c r="G10" s="252"/>
      <c r="H10" s="252"/>
      <c r="I10" s="256"/>
      <c r="J10" s="248"/>
      <c r="K10" s="253">
        <f>+C10+E10</f>
        <v>4174281.24</v>
      </c>
      <c r="L10" s="282">
        <f>K10-K15</f>
        <v>1672241.7000000002</v>
      </c>
      <c r="M10" s="128"/>
      <c r="N10" s="129"/>
      <c r="O10" s="130"/>
      <c r="P10" s="130"/>
    </row>
    <row r="11" spans="1:16" s="117" customFormat="1">
      <c r="A11" s="242"/>
      <c r="B11" s="242"/>
      <c r="C11" s="257">
        <f>SUM(C9:C10)</f>
        <v>32090562.099999998</v>
      </c>
      <c r="D11" s="248"/>
      <c r="E11" s="257">
        <f>SUM(E9:E10)</f>
        <v>12455990.989999998</v>
      </c>
      <c r="F11" s="248"/>
      <c r="G11" s="257">
        <f>SUM(G9:G10)</f>
        <v>0</v>
      </c>
      <c r="H11" s="242"/>
      <c r="I11" s="257">
        <f>SUM(I9:I10)</f>
        <v>0</v>
      </c>
      <c r="J11" s="248"/>
      <c r="K11" s="257">
        <f>SUM(K9:K10)</f>
        <v>44546553.089999996</v>
      </c>
      <c r="L11" s="282"/>
      <c r="M11" s="128"/>
      <c r="N11" s="129"/>
    </row>
    <row r="12" spans="1:16" s="117" customFormat="1">
      <c r="A12" s="242"/>
      <c r="B12" s="242"/>
      <c r="C12" s="258"/>
      <c r="D12" s="248"/>
      <c r="E12" s="258"/>
      <c r="F12" s="248"/>
      <c r="G12" s="258"/>
      <c r="H12" s="242"/>
      <c r="I12" s="258"/>
      <c r="J12" s="248"/>
      <c r="K12" s="242"/>
      <c r="L12" s="282"/>
    </row>
    <row r="13" spans="1:16" s="117" customFormat="1">
      <c r="A13" s="241" t="s">
        <v>198</v>
      </c>
      <c r="B13" s="242"/>
      <c r="C13" s="242"/>
      <c r="D13" s="248"/>
      <c r="E13" s="242"/>
      <c r="F13" s="248"/>
      <c r="G13" s="242"/>
      <c r="H13" s="242"/>
      <c r="I13" s="248"/>
      <c r="J13" s="248"/>
      <c r="K13" s="242"/>
      <c r="L13" s="282"/>
      <c r="M13" s="127"/>
    </row>
    <row r="14" spans="1:16" s="117" customFormat="1">
      <c r="A14" s="242" t="s">
        <v>199</v>
      </c>
      <c r="B14" s="242"/>
      <c r="C14" s="259">
        <f>SUM(G24:G32)</f>
        <v>25087913.890000004</v>
      </c>
      <c r="D14" s="248"/>
      <c r="E14" s="260"/>
      <c r="F14" s="251"/>
      <c r="G14" s="252"/>
      <c r="H14" s="252"/>
      <c r="I14" s="251"/>
      <c r="J14" s="251"/>
      <c r="K14" s="253">
        <f>+C14+E14+G14</f>
        <v>25087913.890000004</v>
      </c>
      <c r="L14" s="282"/>
      <c r="M14" s="128"/>
      <c r="N14" s="131"/>
      <c r="O14" s="130"/>
    </row>
    <row r="15" spans="1:16" s="117" customFormat="1" ht="12" thickBot="1">
      <c r="A15" s="117" t="s">
        <v>497</v>
      </c>
      <c r="B15" s="242"/>
      <c r="C15" s="259">
        <f>SUM(G23)</f>
        <v>2502039.54</v>
      </c>
      <c r="D15" s="248"/>
      <c r="E15" s="260"/>
      <c r="F15" s="251"/>
      <c r="G15" s="252"/>
      <c r="H15" s="252"/>
      <c r="I15" s="251"/>
      <c r="J15" s="251"/>
      <c r="K15" s="253">
        <f>+C15+E15</f>
        <v>2502039.54</v>
      </c>
      <c r="L15" s="282"/>
      <c r="M15" s="128"/>
      <c r="N15" s="131"/>
      <c r="O15" s="130"/>
    </row>
    <row r="16" spans="1:16" s="117" customFormat="1" ht="12" thickBot="1">
      <c r="A16" s="242"/>
      <c r="B16" s="242"/>
      <c r="C16" s="257">
        <f>SUM(C14:C15)</f>
        <v>27589953.430000003</v>
      </c>
      <c r="D16" s="248"/>
      <c r="E16" s="261">
        <f>SUM(E14:E15)</f>
        <v>0</v>
      </c>
      <c r="F16" s="248"/>
      <c r="G16" s="261">
        <f>SUM(G14:G15)</f>
        <v>0</v>
      </c>
      <c r="H16" s="242"/>
      <c r="I16" s="261">
        <f>+SUM(I14:I15)</f>
        <v>0</v>
      </c>
      <c r="J16" s="248"/>
      <c r="K16" s="257">
        <f>SUM(K14:K15)</f>
        <v>27589953.430000003</v>
      </c>
      <c r="L16" s="282"/>
      <c r="M16" s="128"/>
      <c r="N16" s="131"/>
    </row>
    <row r="17" spans="1:14" s="117" customFormat="1" ht="12" thickBot="1">
      <c r="A17" s="499" t="s">
        <v>200</v>
      </c>
      <c r="B17" s="499"/>
      <c r="C17" s="262">
        <f>+C11-C16</f>
        <v>4500608.6699999943</v>
      </c>
      <c r="D17" s="263"/>
      <c r="E17" s="262">
        <f>+E11-E16</f>
        <v>12455990.989999998</v>
      </c>
      <c r="F17" s="263"/>
      <c r="G17" s="262">
        <f>+G11+G16</f>
        <v>0</v>
      </c>
      <c r="H17" s="241"/>
      <c r="I17" s="262">
        <f>+I11+I16</f>
        <v>0</v>
      </c>
      <c r="J17" s="263"/>
      <c r="K17" s="262">
        <f>+K11-K16</f>
        <v>16956599.659999993</v>
      </c>
      <c r="L17" s="282"/>
      <c r="N17" s="131"/>
    </row>
    <row r="18" spans="1:14">
      <c r="A18" s="264"/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4">
      <c r="E19" s="120"/>
      <c r="K19" s="125">
        <f>K33</f>
        <v>15840835.509999998</v>
      </c>
    </row>
    <row r="20" spans="1:14">
      <c r="E20" s="121"/>
    </row>
    <row r="21" spans="1:14">
      <c r="E21" s="121"/>
      <c r="K21" s="125">
        <f>K17-K19</f>
        <v>1115764.1499999948</v>
      </c>
    </row>
    <row r="22" spans="1:14">
      <c r="E22" s="118" t="s">
        <v>201</v>
      </c>
      <c r="F22" s="122" t="s">
        <v>202</v>
      </c>
      <c r="G22" s="118" t="s">
        <v>203</v>
      </c>
      <c r="I22" s="118" t="s">
        <v>204</v>
      </c>
      <c r="K22" s="125"/>
    </row>
    <row r="23" spans="1:14" ht="12">
      <c r="B23" s="118" t="s">
        <v>205</v>
      </c>
      <c r="C23" s="123"/>
      <c r="E23" s="125">
        <v>2502043.54</v>
      </c>
      <c r="F23" s="176">
        <f>1600707.7+71530</f>
        <v>1672237.7</v>
      </c>
      <c r="G23" s="124">
        <v>2502039.54</v>
      </c>
      <c r="H23" s="124"/>
      <c r="I23" s="180">
        <f>E23-G23</f>
        <v>4</v>
      </c>
      <c r="K23" s="121">
        <f>E23+F23-G23</f>
        <v>1672241.7000000002</v>
      </c>
    </row>
    <row r="24" spans="1:14" ht="12">
      <c r="B24" s="119" t="s">
        <v>196</v>
      </c>
      <c r="C24" s="124"/>
      <c r="E24" s="282">
        <v>5196232</v>
      </c>
      <c r="F24" s="176">
        <v>89750</v>
      </c>
      <c r="G24" s="124">
        <v>2994673.46</v>
      </c>
      <c r="H24" s="124"/>
      <c r="I24" s="180">
        <f>E24-G24</f>
        <v>2201558.54</v>
      </c>
      <c r="K24" s="181">
        <f t="shared" ref="K24:K32" si="0">E24+F24-G24</f>
        <v>2291308.54</v>
      </c>
    </row>
    <row r="25" spans="1:14" ht="12">
      <c r="B25" s="118" t="s">
        <v>206</v>
      </c>
      <c r="E25" s="180"/>
      <c r="F25" s="176">
        <v>89794.01</v>
      </c>
      <c r="G25" s="124"/>
      <c r="H25" s="124"/>
      <c r="I25" s="180">
        <f>E25-G25</f>
        <v>0</v>
      </c>
      <c r="K25" s="191">
        <f t="shared" si="0"/>
        <v>89794.01</v>
      </c>
    </row>
    <row r="26" spans="1:14">
      <c r="B26" s="118" t="s">
        <v>207</v>
      </c>
      <c r="E26" s="180"/>
      <c r="F26" s="124"/>
      <c r="G26" s="124"/>
      <c r="H26" s="124"/>
      <c r="I26" s="180">
        <f t="shared" ref="I26:I32" si="1">E26-G26</f>
        <v>0</v>
      </c>
      <c r="K26" s="121">
        <f t="shared" si="0"/>
        <v>0</v>
      </c>
    </row>
    <row r="27" spans="1:14">
      <c r="B27" s="118" t="s">
        <v>208</v>
      </c>
      <c r="C27" s="125"/>
      <c r="E27" s="125">
        <v>23276522.41</v>
      </c>
      <c r="F27" s="124">
        <f>4013179.8+304126.68+128242.4</f>
        <v>4445548.88</v>
      </c>
      <c r="G27" s="124">
        <v>21837155.760000002</v>
      </c>
      <c r="H27" s="124"/>
      <c r="I27" s="180">
        <f>E27-G27</f>
        <v>1439366.6499999985</v>
      </c>
      <c r="K27" s="121">
        <f t="shared" si="0"/>
        <v>5884915.5299999975</v>
      </c>
    </row>
    <row r="28" spans="1:14">
      <c r="B28" s="118" t="s">
        <v>209</v>
      </c>
      <c r="E28" s="125">
        <f>1032030.81+83733.34</f>
        <v>1115764.1500000001</v>
      </c>
      <c r="F28" s="190">
        <v>5980990.4000000004</v>
      </c>
      <c r="G28" s="124">
        <f>235553.73+20530.94</f>
        <v>256084.67</v>
      </c>
      <c r="H28" s="124"/>
      <c r="I28" s="180">
        <f>E28-G28</f>
        <v>859679.4800000001</v>
      </c>
      <c r="K28" s="191">
        <f>E29+F28-G28</f>
        <v>5724905.7300000004</v>
      </c>
      <c r="L28" s="125">
        <f>SUM(+K28+K25)</f>
        <v>5814699.7400000002</v>
      </c>
    </row>
    <row r="29" spans="1:14" ht="12">
      <c r="B29" s="118" t="s">
        <v>210</v>
      </c>
      <c r="E29" s="180"/>
      <c r="F29" s="176">
        <v>23970</v>
      </c>
      <c r="G29" s="124"/>
      <c r="H29" s="125"/>
      <c r="I29" s="180">
        <f>E30-G29</f>
        <v>0</v>
      </c>
      <c r="K29" s="181">
        <f>E30+F29-G29</f>
        <v>23970</v>
      </c>
    </row>
    <row r="30" spans="1:14">
      <c r="B30" s="118" t="s">
        <v>211</v>
      </c>
      <c r="E30" s="180"/>
      <c r="F30" s="124">
        <v>153700</v>
      </c>
      <c r="G30" s="124"/>
      <c r="H30" s="125"/>
      <c r="I30" s="124">
        <f t="shared" si="1"/>
        <v>0</v>
      </c>
      <c r="K30" s="181">
        <f t="shared" si="0"/>
        <v>153700</v>
      </c>
    </row>
    <row r="31" spans="1:14">
      <c r="B31" s="118" t="s">
        <v>212</v>
      </c>
      <c r="E31" s="180"/>
      <c r="F31" s="124"/>
      <c r="G31" s="124"/>
      <c r="H31" s="125"/>
      <c r="I31" s="124">
        <f>E31-G31</f>
        <v>0</v>
      </c>
      <c r="K31" s="181">
        <f t="shared" si="0"/>
        <v>0</v>
      </c>
      <c r="L31" s="125">
        <f>SUM(K31+K30+K24+K29+K32)</f>
        <v>2468978.54</v>
      </c>
    </row>
    <row r="32" spans="1:14">
      <c r="B32" s="118" t="s">
        <v>213</v>
      </c>
      <c r="E32" s="124"/>
      <c r="F32" s="124"/>
      <c r="G32" s="124"/>
      <c r="H32" s="125"/>
      <c r="I32" s="124">
        <f t="shared" si="1"/>
        <v>0</v>
      </c>
      <c r="K32" s="181">
        <f t="shared" si="0"/>
        <v>0</v>
      </c>
    </row>
    <row r="33" spans="2:12">
      <c r="E33" s="121">
        <f>SUM(E23:E32)</f>
        <v>32090562.099999998</v>
      </c>
      <c r="F33" s="121">
        <f>SUM(F23:F32)</f>
        <v>12455990.99</v>
      </c>
      <c r="G33" s="121">
        <f>SUM(G23:G32)</f>
        <v>27589953.430000003</v>
      </c>
      <c r="I33" s="125">
        <f>SUM(I23:I32)</f>
        <v>4500608.669999999</v>
      </c>
      <c r="K33" s="121">
        <f>SUM(K23:K32)</f>
        <v>15840835.509999998</v>
      </c>
    </row>
    <row r="34" spans="2:12">
      <c r="I34" s="125"/>
    </row>
    <row r="35" spans="2:12">
      <c r="I35" s="125"/>
    </row>
    <row r="36" spans="2:12" ht="12">
      <c r="E36" s="175"/>
      <c r="G36" s="121"/>
      <c r="I36" s="125"/>
    </row>
    <row r="37" spans="2:12">
      <c r="G37" s="125"/>
      <c r="I37" s="132"/>
    </row>
    <row r="38" spans="2:12" ht="12">
      <c r="B38" s="268"/>
      <c r="C38" s="277"/>
      <c r="E38" s="124"/>
      <c r="F38" s="175"/>
      <c r="G38" s="124"/>
      <c r="I38" s="118" t="s">
        <v>451</v>
      </c>
      <c r="K38" s="118" t="s">
        <v>452</v>
      </c>
    </row>
    <row r="39" spans="2:12" ht="12">
      <c r="B39" s="268"/>
      <c r="E39" s="284"/>
      <c r="F39" s="125"/>
      <c r="I39" s="125">
        <v>288820.24</v>
      </c>
      <c r="J39" s="125"/>
      <c r="K39" s="125">
        <v>19860.759999999998</v>
      </c>
      <c r="L39" s="125">
        <f>SUM(I39+K39)</f>
        <v>308681</v>
      </c>
    </row>
    <row r="40" spans="2:12">
      <c r="E40" s="190"/>
      <c r="I40" s="125">
        <v>129249.52</v>
      </c>
      <c r="J40" s="125"/>
      <c r="K40" s="180">
        <v>194384.18</v>
      </c>
      <c r="L40" s="125">
        <f>SUM(I40+K40)</f>
        <v>323633.7</v>
      </c>
    </row>
    <row r="41" spans="2:12">
      <c r="E41" s="121"/>
      <c r="I41" s="125">
        <v>21234177.52</v>
      </c>
      <c r="J41" s="125"/>
      <c r="K41" s="125">
        <v>937235.21</v>
      </c>
      <c r="L41" s="125">
        <f>SUM(I41+K41)</f>
        <v>22171412.73</v>
      </c>
    </row>
    <row r="42" spans="2:12">
      <c r="I42" s="124">
        <v>7380.94</v>
      </c>
      <c r="J42" s="125"/>
      <c r="K42" s="125">
        <v>81789.039999999994</v>
      </c>
      <c r="L42" s="125">
        <f t="shared" ref="L42:L52" si="2">SUM(I42+K42)</f>
        <v>89169.98</v>
      </c>
    </row>
    <row r="43" spans="2:12">
      <c r="I43" s="125">
        <v>176972.37</v>
      </c>
      <c r="J43" s="125"/>
      <c r="K43" s="125">
        <v>170523.63</v>
      </c>
      <c r="L43" s="125">
        <f t="shared" si="2"/>
        <v>347496</v>
      </c>
    </row>
    <row r="44" spans="2:12">
      <c r="I44" s="125">
        <v>496.2</v>
      </c>
      <c r="J44" s="125"/>
      <c r="K44" s="125">
        <v>23837.8</v>
      </c>
      <c r="L44" s="125">
        <f t="shared" si="2"/>
        <v>24334</v>
      </c>
    </row>
    <row r="45" spans="2:12">
      <c r="I45" s="125">
        <v>58.97</v>
      </c>
      <c r="J45" s="125"/>
      <c r="K45" s="125">
        <v>11736.03</v>
      </c>
      <c r="L45" s="125">
        <f t="shared" si="2"/>
        <v>11795</v>
      </c>
    </row>
    <row r="46" spans="2:12">
      <c r="I46" s="125"/>
      <c r="J46" s="125"/>
      <c r="K46" s="125"/>
      <c r="L46" s="125">
        <f t="shared" si="2"/>
        <v>0</v>
      </c>
    </row>
    <row r="47" spans="2:12">
      <c r="I47" s="125"/>
      <c r="J47" s="125"/>
      <c r="K47" s="125"/>
      <c r="L47" s="125">
        <f t="shared" si="2"/>
        <v>0</v>
      </c>
    </row>
    <row r="48" spans="2:12">
      <c r="I48" s="125"/>
      <c r="J48" s="125"/>
      <c r="K48" s="125"/>
      <c r="L48" s="125">
        <f t="shared" si="2"/>
        <v>0</v>
      </c>
    </row>
    <row r="49" spans="9:12">
      <c r="I49" s="125"/>
      <c r="J49" s="125"/>
      <c r="K49" s="125"/>
      <c r="L49" s="125">
        <f t="shared" si="2"/>
        <v>0</v>
      </c>
    </row>
    <row r="50" spans="9:12">
      <c r="I50" s="125"/>
      <c r="J50" s="125"/>
      <c r="K50" s="125"/>
      <c r="L50" s="125">
        <f t="shared" si="2"/>
        <v>0</v>
      </c>
    </row>
    <row r="51" spans="9:12">
      <c r="I51" s="125"/>
      <c r="J51" s="125"/>
      <c r="K51" s="125"/>
      <c r="L51" s="125">
        <f t="shared" si="2"/>
        <v>0</v>
      </c>
    </row>
    <row r="52" spans="9:12">
      <c r="I52" s="125"/>
      <c r="J52" s="125"/>
      <c r="K52" s="125"/>
      <c r="L52" s="125">
        <f t="shared" si="2"/>
        <v>0</v>
      </c>
    </row>
    <row r="53" spans="9:12">
      <c r="I53" s="125">
        <f>SUM(I39:I52)</f>
        <v>21837155.760000002</v>
      </c>
      <c r="J53" s="125"/>
      <c r="K53" s="125"/>
      <c r="L53" s="125">
        <f>SUM(L39:L52)</f>
        <v>23276522.41</v>
      </c>
    </row>
    <row r="54" spans="9:12">
      <c r="I54" s="125"/>
      <c r="J54" s="125"/>
      <c r="K54" s="125"/>
    </row>
    <row r="55" spans="9:12">
      <c r="I55" s="125"/>
      <c r="J55" s="125"/>
      <c r="K55" s="125"/>
    </row>
    <row r="57" spans="9:12">
      <c r="I57" s="125"/>
      <c r="K57" s="125"/>
    </row>
    <row r="59" spans="9:12">
      <c r="I59" s="121"/>
      <c r="K59" s="121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ignoredErrors>
    <ignoredError sqref="I29" formula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A13" sqref="A13:D18"/>
    </sheetView>
  </sheetViews>
  <sheetFormatPr baseColWidth="10" defaultColWidth="11.42578125" defaultRowHeight="15"/>
  <cols>
    <col min="1" max="1" width="3.7109375" style="77" customWidth="1"/>
    <col min="2" max="2" width="1.28515625" style="77" customWidth="1"/>
    <col min="3" max="3" width="36.140625" style="77" customWidth="1"/>
    <col min="4" max="4" width="1.7109375" style="77" customWidth="1"/>
    <col min="5" max="5" width="14.7109375" style="66" hidden="1" customWidth="1"/>
    <col min="6" max="6" width="1.7109375" style="66" hidden="1" customWidth="1"/>
    <col min="7" max="7" width="14.7109375" style="66" hidden="1" customWidth="1"/>
    <col min="8" max="8" width="1.7109375" style="66" hidden="1" customWidth="1"/>
    <col min="9" max="9" width="14.42578125" style="66" hidden="1" customWidth="1"/>
    <col min="10" max="10" width="1.7109375" style="66" hidden="1" customWidth="1"/>
    <col min="11" max="11" width="19" style="77" customWidth="1"/>
    <col min="12" max="12" width="1.7109375" style="77" customWidth="1"/>
    <col min="13" max="13" width="18.85546875" style="77" customWidth="1"/>
    <col min="14" max="14" width="3.7109375" style="77" customWidth="1"/>
    <col min="15" max="15" width="17.42578125" style="77" customWidth="1"/>
    <col min="16" max="16384" width="11.42578125" style="76"/>
  </cols>
  <sheetData>
    <row r="2" spans="1:15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15" ht="15.75">
      <c r="B3" s="500" t="str">
        <f>+[2]ESF!C2</f>
        <v>Entidad Modelo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</row>
    <row r="4" spans="1:15" ht="15.75">
      <c r="B4" s="500" t="s">
        <v>214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15" ht="15.75">
      <c r="A5" s="500" t="s">
        <v>405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</row>
    <row r="6" spans="1:15" ht="15.75">
      <c r="B6" s="500" t="s">
        <v>2</v>
      </c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</row>
    <row r="7" spans="1:15">
      <c r="C7" s="78"/>
      <c r="D7" s="78"/>
      <c r="H7" s="112"/>
      <c r="L7" s="78"/>
    </row>
    <row r="8" spans="1:15" ht="45">
      <c r="E8" s="113" t="s">
        <v>215</v>
      </c>
      <c r="F8" s="111"/>
      <c r="G8" s="113" t="s">
        <v>216</v>
      </c>
      <c r="H8" s="114"/>
      <c r="I8" s="113" t="s">
        <v>217</v>
      </c>
      <c r="J8" s="111"/>
      <c r="K8" s="113" t="s">
        <v>218</v>
      </c>
      <c r="L8" s="111"/>
      <c r="M8" s="113" t="s">
        <v>219</v>
      </c>
    </row>
    <row r="9" spans="1:15">
      <c r="C9" s="77" t="s">
        <v>220</v>
      </c>
      <c r="E9" s="86">
        <v>0</v>
      </c>
      <c r="F9" s="87"/>
      <c r="G9" s="86">
        <v>0</v>
      </c>
      <c r="H9" s="79"/>
      <c r="I9" s="86">
        <v>0</v>
      </c>
      <c r="J9" s="87"/>
      <c r="K9" s="79"/>
      <c r="L9" s="79"/>
      <c r="M9" s="79">
        <f>SUM(E9,G9,I9,K9)</f>
        <v>0</v>
      </c>
      <c r="N9" s="79"/>
    </row>
    <row r="10" spans="1:15" customFormat="1">
      <c r="A10" s="66"/>
      <c r="B10" s="66"/>
      <c r="C10" s="77" t="s">
        <v>221</v>
      </c>
      <c r="D10" s="77"/>
      <c r="E10" s="86"/>
      <c r="F10" s="87"/>
      <c r="G10" s="86">
        <v>0</v>
      </c>
      <c r="H10" s="79"/>
      <c r="I10" s="86"/>
      <c r="J10" s="87"/>
      <c r="K10" s="86"/>
      <c r="L10" s="79"/>
      <c r="M10" s="86">
        <f>SUM(E10,G10,I10,K10)</f>
        <v>0</v>
      </c>
      <c r="N10" s="66"/>
      <c r="O10" s="66"/>
    </row>
    <row r="11" spans="1:15" customFormat="1">
      <c r="A11" s="66"/>
      <c r="B11" s="66"/>
      <c r="C11" s="77" t="s">
        <v>222</v>
      </c>
      <c r="D11" s="77"/>
      <c r="E11" s="86"/>
      <c r="F11" s="87"/>
      <c r="G11" s="86"/>
      <c r="H11" s="79"/>
      <c r="I11" s="86">
        <v>0</v>
      </c>
      <c r="J11" s="87"/>
      <c r="K11" s="86"/>
      <c r="L11" s="79"/>
      <c r="M11" s="86">
        <f>SUM(E11,G11,I11,K11)</f>
        <v>0</v>
      </c>
      <c r="N11" s="66"/>
      <c r="O11" s="66"/>
    </row>
    <row r="12" spans="1:15">
      <c r="C12" s="77" t="s">
        <v>223</v>
      </c>
      <c r="E12" s="86"/>
      <c r="F12" s="87"/>
      <c r="G12" s="86"/>
      <c r="H12" s="79"/>
      <c r="I12" s="86"/>
      <c r="J12" s="87"/>
      <c r="K12" s="79"/>
      <c r="L12" s="79"/>
      <c r="M12" s="79">
        <f>SUM(E12,G12,I12,K12)</f>
        <v>0</v>
      </c>
      <c r="O12" s="79"/>
    </row>
    <row r="13" spans="1:15">
      <c r="C13" s="77" t="s">
        <v>224</v>
      </c>
      <c r="E13" s="100"/>
      <c r="F13" s="87"/>
      <c r="G13" s="100"/>
      <c r="H13" s="79"/>
      <c r="I13" s="100"/>
      <c r="J13" s="87"/>
      <c r="K13" s="96"/>
      <c r="L13" s="79"/>
      <c r="M13" s="96">
        <f>SUM(E13,G13,I13,K13)</f>
        <v>0</v>
      </c>
      <c r="O13" s="79"/>
    </row>
    <row r="14" spans="1:15">
      <c r="C14" s="77" t="s">
        <v>225</v>
      </c>
      <c r="E14" s="89">
        <f>SUM(E9:E13)</f>
        <v>0</v>
      </c>
      <c r="F14" s="87"/>
      <c r="G14" s="89">
        <f>SUM(G9:G13)</f>
        <v>0</v>
      </c>
      <c r="H14" s="79"/>
      <c r="I14" s="89">
        <f>SUM(I9:I13)</f>
        <v>0</v>
      </c>
      <c r="J14" s="87"/>
      <c r="K14" s="95">
        <f>SUM(K9:K13)</f>
        <v>0</v>
      </c>
      <c r="L14" s="79"/>
      <c r="M14" s="95">
        <f>SUM(M9:M13)</f>
        <v>0</v>
      </c>
    </row>
    <row r="15" spans="1:15">
      <c r="C15" s="77" t="s">
        <v>102</v>
      </c>
      <c r="E15" s="94"/>
      <c r="F15" s="94"/>
      <c r="G15" s="94"/>
      <c r="H15" s="95"/>
      <c r="I15" s="94"/>
      <c r="J15" s="94"/>
      <c r="K15" s="95"/>
      <c r="L15" s="95"/>
      <c r="M15" s="95"/>
    </row>
    <row r="16" spans="1:15" customFormat="1">
      <c r="A16" s="66"/>
      <c r="B16" s="66"/>
      <c r="C16" s="85" t="s">
        <v>221</v>
      </c>
      <c r="D16" s="77"/>
      <c r="E16" s="86"/>
      <c r="F16" s="87"/>
      <c r="G16" s="86">
        <v>0</v>
      </c>
      <c r="H16" s="79"/>
      <c r="I16" s="86"/>
      <c r="J16" s="87"/>
      <c r="K16" s="86"/>
      <c r="L16" s="79"/>
      <c r="M16" s="86">
        <f>SUM(E16,G16,I16,K16)</f>
        <v>0</v>
      </c>
      <c r="N16" s="66"/>
      <c r="O16" s="66"/>
    </row>
    <row r="17" spans="1:18" customFormat="1" ht="30">
      <c r="A17" s="66"/>
      <c r="B17" s="66"/>
      <c r="C17" s="85" t="s">
        <v>222</v>
      </c>
      <c r="D17" s="77"/>
      <c r="E17" s="86"/>
      <c r="F17" s="87"/>
      <c r="G17" s="86"/>
      <c r="H17" s="79"/>
      <c r="I17" s="86">
        <v>0</v>
      </c>
      <c r="J17" s="87"/>
      <c r="K17" s="86"/>
      <c r="L17" s="79"/>
      <c r="M17" s="86">
        <f>SUM(E17,G17,I17,K17)</f>
        <v>0</v>
      </c>
      <c r="N17" s="66"/>
      <c r="O17" s="66"/>
    </row>
    <row r="18" spans="1:18" customFormat="1" ht="30">
      <c r="A18" s="66"/>
      <c r="B18" s="66"/>
      <c r="C18" s="92" t="s">
        <v>226</v>
      </c>
      <c r="D18" s="77"/>
      <c r="E18" s="86"/>
      <c r="F18" s="87"/>
      <c r="G18" s="86"/>
      <c r="H18" s="79"/>
      <c r="I18" s="86">
        <v>0</v>
      </c>
      <c r="J18" s="87"/>
      <c r="K18" s="86">
        <v>0</v>
      </c>
      <c r="L18" s="79"/>
      <c r="M18" s="86">
        <f>SUM(E18,G18,I18,K18)</f>
        <v>0</v>
      </c>
      <c r="N18" s="66"/>
      <c r="O18" s="66"/>
    </row>
    <row r="19" spans="1:18">
      <c r="C19" s="85" t="s">
        <v>223</v>
      </c>
      <c r="E19" s="86"/>
      <c r="F19" s="87"/>
      <c r="G19" s="86"/>
      <c r="H19" s="79"/>
      <c r="I19" s="86"/>
      <c r="J19" s="87"/>
      <c r="K19" s="79"/>
      <c r="L19" s="79"/>
      <c r="M19" s="79">
        <f>SUM(E19,G19,I19,K19)</f>
        <v>0</v>
      </c>
    </row>
    <row r="20" spans="1:18">
      <c r="C20" s="85" t="s">
        <v>224</v>
      </c>
      <c r="E20" s="100"/>
      <c r="F20" s="87"/>
      <c r="G20" s="100"/>
      <c r="H20" s="79"/>
      <c r="I20" s="100"/>
      <c r="J20" s="87"/>
      <c r="K20" s="96"/>
      <c r="L20" s="79"/>
      <c r="M20" s="96">
        <f>SUM(E20,G20,I20,K20)</f>
        <v>0</v>
      </c>
    </row>
    <row r="21" spans="1:18">
      <c r="B21" s="81"/>
      <c r="C21" s="35" t="s">
        <v>227</v>
      </c>
      <c r="E21" s="104">
        <f>SUM(E20,E14)</f>
        <v>0</v>
      </c>
      <c r="F21" s="115"/>
      <c r="G21" s="104">
        <f>SUM(G20,G14)</f>
        <v>0</v>
      </c>
      <c r="H21" s="93"/>
      <c r="I21" s="104">
        <f>SUM(I20,I14)</f>
        <v>0</v>
      </c>
      <c r="J21" s="115"/>
      <c r="K21" s="104">
        <f>SUM(K14:K20)</f>
        <v>0</v>
      </c>
      <c r="L21" s="79"/>
      <c r="M21" s="104">
        <f>SUM(M14:M20)</f>
        <v>0</v>
      </c>
    </row>
    <row r="22" spans="1:18">
      <c r="B22" s="81"/>
      <c r="E22" s="93"/>
      <c r="F22" s="93"/>
      <c r="G22" s="93"/>
      <c r="H22" s="93"/>
      <c r="I22" s="93"/>
      <c r="J22" s="93"/>
      <c r="K22" s="79"/>
      <c r="L22" s="79"/>
      <c r="M22" s="79"/>
    </row>
    <row r="23" spans="1:18">
      <c r="K23" s="79"/>
    </row>
    <row r="24" spans="1:18">
      <c r="C24" s="77" t="str">
        <f>+[2]ESF!C65</f>
        <v>Las notas en las páginas 7 a 20 son parte integral de estos Estados Financieros.</v>
      </c>
      <c r="E24" s="77"/>
      <c r="F24" s="77"/>
      <c r="G24" s="77"/>
      <c r="H24" s="77"/>
      <c r="I24" s="77"/>
      <c r="J24" s="77"/>
    </row>
    <row r="25" spans="1:18">
      <c r="C25" s="81"/>
      <c r="D25" s="81"/>
      <c r="H25" s="116"/>
      <c r="K25" s="79"/>
      <c r="L25" s="81"/>
    </row>
    <row r="26" spans="1:18">
      <c r="K26" s="79"/>
    </row>
    <row r="27" spans="1:18">
      <c r="K27" s="79"/>
    </row>
    <row r="28" spans="1:18">
      <c r="K28" s="79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A13" sqref="A13:D18"/>
    </sheetView>
  </sheetViews>
  <sheetFormatPr baseColWidth="10" defaultColWidth="11.42578125" defaultRowHeight="15"/>
  <cols>
    <col min="1" max="1" width="2.42578125" style="76" customWidth="1"/>
    <col min="2" max="2" width="3.85546875" style="77" customWidth="1"/>
    <col min="3" max="3" width="4.28515625" style="77" customWidth="1"/>
    <col min="4" max="4" width="55.140625" style="77" customWidth="1"/>
    <col min="5" max="5" width="1.7109375" style="77" customWidth="1"/>
    <col min="6" max="6" width="17.140625" style="77" customWidth="1"/>
    <col min="7" max="7" width="1.7109375" style="77" customWidth="1"/>
    <col min="8" max="8" width="14.140625" style="77" customWidth="1"/>
    <col min="9" max="9" width="2.7109375" style="77" customWidth="1"/>
    <col min="10" max="10" width="31" style="77" customWidth="1"/>
    <col min="11" max="11" width="12.5703125" style="77" customWidth="1"/>
    <col min="12" max="12" width="11.5703125" style="77" customWidth="1"/>
    <col min="13" max="13" width="11.42578125" style="77"/>
    <col min="14" max="16384" width="11.42578125" style="76"/>
  </cols>
  <sheetData>
    <row r="2" spans="2:16" ht="15.75">
      <c r="C2" s="500" t="str">
        <f>+[2]ESF!C2</f>
        <v>Entidad Modelo</v>
      </c>
      <c r="D2" s="500"/>
      <c r="E2" s="500"/>
      <c r="F2" s="500"/>
      <c r="G2" s="500"/>
      <c r="H2" s="500"/>
    </row>
    <row r="3" spans="2:16" ht="15.75">
      <c r="C3" s="500" t="s">
        <v>228</v>
      </c>
      <c r="D3" s="500"/>
      <c r="E3" s="500"/>
      <c r="F3" s="500"/>
      <c r="G3" s="500"/>
      <c r="H3" s="500"/>
    </row>
    <row r="4" spans="2:16" ht="15.75">
      <c r="B4" s="493" t="s">
        <v>410</v>
      </c>
      <c r="C4" s="493"/>
      <c r="D4" s="493"/>
      <c r="E4" s="493"/>
      <c r="F4" s="493"/>
      <c r="G4" s="493"/>
      <c r="H4" s="493"/>
      <c r="I4" s="493"/>
      <c r="J4" s="106"/>
      <c r="K4" s="106"/>
      <c r="L4" s="106"/>
      <c r="M4" s="106"/>
      <c r="N4" s="106"/>
      <c r="O4" s="106"/>
      <c r="P4" s="106"/>
    </row>
    <row r="5" spans="2:16" ht="15.75">
      <c r="C5" s="500" t="s">
        <v>2</v>
      </c>
      <c r="D5" s="500"/>
      <c r="E5" s="500"/>
      <c r="F5" s="500"/>
      <c r="G5" s="500"/>
      <c r="H5" s="500"/>
    </row>
    <row r="6" spans="2:16">
      <c r="D6" s="78"/>
      <c r="E6" s="78"/>
      <c r="F6" s="79"/>
    </row>
    <row r="7" spans="2:16">
      <c r="F7" s="80">
        <v>2022</v>
      </c>
      <c r="G7" s="1"/>
      <c r="H7" s="80"/>
    </row>
    <row r="8" spans="2:16">
      <c r="C8" s="81" t="s">
        <v>229</v>
      </c>
      <c r="D8" s="82"/>
      <c r="E8" s="82"/>
      <c r="F8" s="83"/>
      <c r="G8" s="84"/>
      <c r="H8" s="84"/>
      <c r="K8" s="79"/>
    </row>
    <row r="9" spans="2:16" customFormat="1">
      <c r="B9" s="66"/>
      <c r="C9" s="66"/>
      <c r="D9" s="85" t="s">
        <v>230</v>
      </c>
      <c r="E9" s="77"/>
      <c r="F9" s="86">
        <v>0</v>
      </c>
      <c r="G9" s="87"/>
      <c r="H9" s="86">
        <v>0</v>
      </c>
      <c r="I9" s="66"/>
      <c r="J9" s="66"/>
      <c r="K9" s="93"/>
      <c r="L9" s="66"/>
      <c r="M9" s="66"/>
    </row>
    <row r="10" spans="2:16" customFormat="1">
      <c r="B10" s="66"/>
      <c r="C10" s="66"/>
      <c r="D10" s="85" t="s">
        <v>231</v>
      </c>
      <c r="E10" s="77"/>
      <c r="F10" s="86">
        <v>0</v>
      </c>
      <c r="G10" s="87"/>
      <c r="H10" s="86">
        <v>0</v>
      </c>
      <c r="I10" s="66"/>
      <c r="J10" s="66"/>
      <c r="K10" s="93"/>
      <c r="L10" s="66"/>
      <c r="M10" s="66"/>
    </row>
    <row r="11" spans="2:16" customFormat="1">
      <c r="B11" s="66"/>
      <c r="C11" s="66"/>
      <c r="D11" s="85" t="s">
        <v>232</v>
      </c>
      <c r="E11" s="77"/>
      <c r="F11" s="86">
        <v>0</v>
      </c>
      <c r="G11" s="87"/>
      <c r="H11" s="86">
        <v>0</v>
      </c>
      <c r="I11" s="66"/>
      <c r="J11" s="66"/>
      <c r="K11" s="93"/>
      <c r="L11" s="66"/>
      <c r="M11" s="66"/>
    </row>
    <row r="12" spans="2:16">
      <c r="D12" s="85" t="s">
        <v>233</v>
      </c>
      <c r="F12" s="79"/>
      <c r="G12" s="88"/>
      <c r="H12" s="79"/>
      <c r="K12" s="79"/>
    </row>
    <row r="13" spans="2:16" customFormat="1">
      <c r="B13" s="66"/>
      <c r="C13" s="66"/>
      <c r="D13" s="85" t="s">
        <v>234</v>
      </c>
      <c r="E13" s="77"/>
      <c r="F13" s="86">
        <v>0</v>
      </c>
      <c r="G13" s="87"/>
      <c r="H13" s="86">
        <v>0</v>
      </c>
      <c r="I13" s="66"/>
      <c r="J13" s="66"/>
      <c r="K13" s="93"/>
      <c r="L13" s="66"/>
      <c r="M13" s="66"/>
    </row>
    <row r="14" spans="2:16" customFormat="1">
      <c r="B14" s="66"/>
      <c r="C14" s="66"/>
      <c r="D14" s="85" t="s">
        <v>235</v>
      </c>
      <c r="E14" s="77"/>
      <c r="F14" s="86">
        <v>0</v>
      </c>
      <c r="G14" s="87"/>
      <c r="H14" s="86">
        <v>0</v>
      </c>
      <c r="I14" s="66"/>
      <c r="J14" s="66"/>
      <c r="K14" s="93"/>
      <c r="L14" s="66"/>
      <c r="M14" s="66"/>
    </row>
    <row r="15" spans="2:16" customFormat="1">
      <c r="B15" s="66"/>
      <c r="C15" s="66"/>
      <c r="D15" s="85" t="s">
        <v>236</v>
      </c>
      <c r="E15" s="77"/>
      <c r="F15" s="86">
        <v>0</v>
      </c>
      <c r="G15" s="87"/>
      <c r="H15" s="86">
        <v>0</v>
      </c>
      <c r="I15" s="66"/>
      <c r="J15" s="66"/>
      <c r="K15" s="93"/>
      <c r="L15" s="66"/>
      <c r="M15" s="66"/>
    </row>
    <row r="16" spans="2:16" customFormat="1">
      <c r="B16" s="66"/>
      <c r="C16" s="66"/>
      <c r="D16" s="85" t="s">
        <v>237</v>
      </c>
      <c r="E16" s="77"/>
      <c r="F16" s="89">
        <v>0</v>
      </c>
      <c r="G16" s="90"/>
      <c r="H16" s="89">
        <v>0</v>
      </c>
      <c r="I16" s="66"/>
      <c r="J16" s="66"/>
      <c r="K16" s="93"/>
      <c r="L16" s="66"/>
      <c r="M16" s="66"/>
    </row>
    <row r="17" spans="2:13" customFormat="1">
      <c r="B17" s="66"/>
      <c r="C17" s="91"/>
      <c r="D17" s="92"/>
      <c r="E17" s="66"/>
      <c r="F17" s="93"/>
      <c r="G17" s="94"/>
      <c r="H17" s="93"/>
      <c r="I17" s="66"/>
      <c r="J17" s="66"/>
      <c r="K17" s="93"/>
      <c r="L17" s="66"/>
      <c r="M17" s="66"/>
    </row>
    <row r="18" spans="2:13" customFormat="1" ht="30">
      <c r="B18" s="66"/>
      <c r="C18" s="66"/>
      <c r="D18" s="85" t="s">
        <v>238</v>
      </c>
      <c r="E18" s="77"/>
      <c r="F18" s="86">
        <v>0</v>
      </c>
      <c r="G18" s="87"/>
      <c r="H18" s="89">
        <v>0</v>
      </c>
      <c r="I18" s="66"/>
      <c r="J18" s="66"/>
      <c r="K18" s="93"/>
      <c r="L18" s="66"/>
      <c r="M18" s="66"/>
    </row>
    <row r="19" spans="2:13">
      <c r="D19" s="85" t="s">
        <v>239</v>
      </c>
      <c r="F19" s="79"/>
      <c r="G19" s="88"/>
      <c r="H19" s="95"/>
      <c r="K19" s="79"/>
    </row>
    <row r="20" spans="2:13" customFormat="1">
      <c r="B20" s="66"/>
      <c r="C20" s="66"/>
      <c r="D20" s="85" t="s">
        <v>240</v>
      </c>
      <c r="E20" s="77"/>
      <c r="F20" s="86"/>
      <c r="G20" s="87"/>
      <c r="H20" s="89"/>
      <c r="I20" s="66"/>
      <c r="J20" s="66"/>
      <c r="K20" s="93"/>
      <c r="L20" s="66"/>
      <c r="M20" s="66"/>
    </row>
    <row r="21" spans="2:13" customFormat="1">
      <c r="B21" s="66"/>
      <c r="C21" s="66"/>
      <c r="D21" s="85" t="s">
        <v>241</v>
      </c>
      <c r="E21" s="77"/>
      <c r="F21" s="86">
        <v>0</v>
      </c>
      <c r="G21" s="87"/>
      <c r="H21" s="89">
        <v>0</v>
      </c>
      <c r="I21" s="66"/>
      <c r="J21" s="66"/>
      <c r="K21" s="93"/>
      <c r="L21" s="66"/>
      <c r="M21" s="66"/>
    </row>
    <row r="22" spans="2:13">
      <c r="D22" s="85" t="s">
        <v>242</v>
      </c>
      <c r="F22" s="79"/>
      <c r="G22" s="88"/>
      <c r="H22" s="95"/>
      <c r="K22" s="79"/>
    </row>
    <row r="23" spans="2:13" customFormat="1">
      <c r="B23" s="66"/>
      <c r="C23" s="66"/>
      <c r="D23" s="85" t="s">
        <v>243</v>
      </c>
      <c r="E23" s="77"/>
      <c r="F23" s="86">
        <v>0</v>
      </c>
      <c r="G23" s="87"/>
      <c r="H23" s="89"/>
      <c r="I23" s="66"/>
      <c r="J23" s="66"/>
      <c r="K23" s="93"/>
      <c r="L23" s="66"/>
      <c r="M23" s="66"/>
    </row>
    <row r="24" spans="2:13" customFormat="1">
      <c r="B24" s="66"/>
      <c r="C24" s="66"/>
      <c r="D24" s="85" t="s">
        <v>244</v>
      </c>
      <c r="E24" s="77"/>
      <c r="F24" s="86">
        <v>0</v>
      </c>
      <c r="G24" s="87"/>
      <c r="H24" s="89">
        <v>0</v>
      </c>
      <c r="I24" s="66"/>
      <c r="J24" s="66"/>
      <c r="K24" s="93"/>
      <c r="L24" s="66"/>
      <c r="M24" s="66"/>
    </row>
    <row r="25" spans="2:13">
      <c r="D25" s="85" t="s">
        <v>245</v>
      </c>
      <c r="F25" s="96"/>
      <c r="G25" s="97"/>
      <c r="H25" s="96">
        <v>0</v>
      </c>
      <c r="I25" s="107"/>
      <c r="J25" s="107"/>
      <c r="K25" s="79"/>
    </row>
    <row r="26" spans="2:13">
      <c r="C26" s="81" t="s">
        <v>246</v>
      </c>
      <c r="F26" s="98">
        <f>SUM(F9:F25)</f>
        <v>0</v>
      </c>
      <c r="G26" s="97"/>
      <c r="H26" s="98">
        <f>SUM(H9:H25)</f>
        <v>0</v>
      </c>
      <c r="K26" s="79"/>
      <c r="L26" s="79"/>
    </row>
    <row r="27" spans="2:13">
      <c r="D27" s="77" t="s">
        <v>102</v>
      </c>
      <c r="F27" s="95"/>
      <c r="G27" s="79"/>
      <c r="H27" s="95"/>
    </row>
    <row r="28" spans="2:13">
      <c r="C28" s="81" t="s">
        <v>247</v>
      </c>
      <c r="D28" s="82"/>
      <c r="E28" s="82"/>
      <c r="F28" s="99"/>
      <c r="G28" s="79"/>
      <c r="H28" s="79"/>
      <c r="K28" s="79"/>
    </row>
    <row r="29" spans="2:13" customFormat="1">
      <c r="B29" s="66"/>
      <c r="C29" s="66"/>
      <c r="D29" s="85" t="s">
        <v>248</v>
      </c>
      <c r="E29" s="77"/>
      <c r="F29" s="86">
        <v>0</v>
      </c>
      <c r="G29" s="87"/>
      <c r="H29" s="86">
        <v>0</v>
      </c>
      <c r="I29" s="66"/>
      <c r="J29" s="66"/>
      <c r="K29" s="93"/>
      <c r="L29" s="66"/>
      <c r="M29" s="66"/>
    </row>
    <row r="30" spans="2:13" customFormat="1">
      <c r="B30" s="66"/>
      <c r="C30" s="66"/>
      <c r="D30" s="85" t="s">
        <v>249</v>
      </c>
      <c r="E30" s="77"/>
      <c r="F30" s="86">
        <v>0</v>
      </c>
      <c r="G30" s="87"/>
      <c r="H30" s="86">
        <v>0</v>
      </c>
      <c r="I30" s="66"/>
      <c r="J30" s="66"/>
      <c r="K30" s="93"/>
      <c r="L30" s="66"/>
      <c r="M30" s="66"/>
    </row>
    <row r="31" spans="2:13" customFormat="1" ht="30">
      <c r="B31" s="66"/>
      <c r="C31" s="66"/>
      <c r="D31" s="85" t="s">
        <v>250</v>
      </c>
      <c r="E31" s="77"/>
      <c r="F31" s="86">
        <v>0</v>
      </c>
      <c r="G31" s="87"/>
      <c r="H31" s="86">
        <v>0</v>
      </c>
      <c r="I31" s="66"/>
      <c r="J31" s="66"/>
      <c r="K31" s="93"/>
      <c r="L31" s="66"/>
      <c r="M31" s="66"/>
    </row>
    <row r="32" spans="2:13" customFormat="1" ht="30">
      <c r="B32" s="66"/>
      <c r="C32" s="66"/>
      <c r="D32" s="85" t="s">
        <v>251</v>
      </c>
      <c r="E32" s="77"/>
      <c r="F32" s="86">
        <v>0</v>
      </c>
      <c r="G32" s="87"/>
      <c r="H32" s="86">
        <v>0</v>
      </c>
      <c r="I32" s="66"/>
      <c r="J32" s="66"/>
      <c r="K32" s="93"/>
      <c r="L32" s="66"/>
      <c r="M32" s="66"/>
    </row>
    <row r="33" spans="2:13" customFormat="1" ht="30">
      <c r="B33" s="66"/>
      <c r="C33" s="66"/>
      <c r="D33" s="85" t="s">
        <v>252</v>
      </c>
      <c r="E33" s="77"/>
      <c r="F33" s="86">
        <v>0</v>
      </c>
      <c r="G33" s="87"/>
      <c r="H33" s="86">
        <v>0</v>
      </c>
      <c r="I33" s="66"/>
      <c r="J33" s="66"/>
      <c r="K33" s="93"/>
      <c r="L33" s="66"/>
      <c r="M33" s="66"/>
    </row>
    <row r="34" spans="2:13" customFormat="1">
      <c r="B34" s="66"/>
      <c r="C34" s="66"/>
      <c r="D34" s="85" t="s">
        <v>237</v>
      </c>
      <c r="E34" s="77"/>
      <c r="F34" s="86">
        <v>0</v>
      </c>
      <c r="G34" s="87"/>
      <c r="H34" s="86">
        <v>0</v>
      </c>
      <c r="I34" s="66"/>
      <c r="J34" s="66"/>
      <c r="K34" s="93"/>
      <c r="L34" s="66"/>
      <c r="M34" s="66"/>
    </row>
    <row r="35" spans="2:13" customFormat="1">
      <c r="B35" s="66"/>
      <c r="C35" s="91"/>
      <c r="D35" s="92"/>
      <c r="E35" s="66"/>
      <c r="F35" s="93"/>
      <c r="G35" s="94"/>
      <c r="H35" s="93"/>
      <c r="I35" s="66"/>
      <c r="J35" s="66"/>
      <c r="K35" s="93"/>
      <c r="L35" s="66"/>
      <c r="M35" s="66"/>
    </row>
    <row r="36" spans="2:13">
      <c r="D36" s="85" t="s">
        <v>253</v>
      </c>
      <c r="F36" s="79"/>
      <c r="G36" s="88"/>
      <c r="H36" s="79"/>
      <c r="K36" s="79"/>
    </row>
    <row r="37" spans="2:13" ht="30">
      <c r="D37" s="85" t="s">
        <v>254</v>
      </c>
      <c r="F37" s="96"/>
      <c r="G37" s="88"/>
      <c r="H37" s="96"/>
      <c r="K37" s="79"/>
    </row>
    <row r="38" spans="2:13" customFormat="1" ht="30">
      <c r="B38" s="66"/>
      <c r="C38" s="66"/>
      <c r="D38" s="85" t="s">
        <v>255</v>
      </c>
      <c r="E38" s="77"/>
      <c r="F38" s="86">
        <v>0</v>
      </c>
      <c r="G38" s="87"/>
      <c r="H38" s="86">
        <v>0</v>
      </c>
      <c r="I38" s="66"/>
      <c r="J38" s="66"/>
      <c r="K38" s="93"/>
      <c r="L38" s="66"/>
      <c r="M38" s="66"/>
    </row>
    <row r="39" spans="2:13" customFormat="1" ht="30">
      <c r="B39" s="66"/>
      <c r="C39" s="66"/>
      <c r="D39" s="85" t="s">
        <v>256</v>
      </c>
      <c r="E39" s="77"/>
      <c r="F39" s="86">
        <v>0</v>
      </c>
      <c r="G39" s="87"/>
      <c r="H39" s="86">
        <v>0</v>
      </c>
      <c r="I39" s="66"/>
      <c r="J39" s="66"/>
      <c r="K39" s="93"/>
      <c r="L39" s="66"/>
      <c r="M39" s="66"/>
    </row>
    <row r="40" spans="2:13" customFormat="1" ht="30">
      <c r="B40" s="66"/>
      <c r="C40" s="66"/>
      <c r="D40" s="85" t="s">
        <v>257</v>
      </c>
      <c r="E40" s="77"/>
      <c r="F40" s="86">
        <v>0</v>
      </c>
      <c r="G40" s="87"/>
      <c r="H40" s="86">
        <v>0</v>
      </c>
      <c r="I40" s="66"/>
      <c r="J40" s="66"/>
      <c r="K40" s="93"/>
      <c r="L40" s="66"/>
      <c r="M40" s="66"/>
    </row>
    <row r="41" spans="2:13" customFormat="1">
      <c r="B41" s="66"/>
      <c r="C41" s="66"/>
      <c r="D41" s="85" t="s">
        <v>258</v>
      </c>
      <c r="E41" s="77"/>
      <c r="F41" s="86">
        <v>0</v>
      </c>
      <c r="G41" s="87"/>
      <c r="H41" s="86">
        <v>0</v>
      </c>
      <c r="I41" s="66"/>
      <c r="J41" s="66"/>
      <c r="K41" s="93"/>
      <c r="L41" s="66"/>
      <c r="M41" s="66"/>
    </row>
    <row r="42" spans="2:13" customFormat="1">
      <c r="B42" s="66"/>
      <c r="C42" s="66"/>
      <c r="D42" s="85" t="s">
        <v>245</v>
      </c>
      <c r="E42" s="77"/>
      <c r="F42" s="100">
        <v>0</v>
      </c>
      <c r="G42" s="90"/>
      <c r="H42" s="100">
        <v>0</v>
      </c>
      <c r="I42" s="108"/>
      <c r="J42" s="108"/>
      <c r="K42" s="93"/>
      <c r="L42" s="66"/>
      <c r="M42" s="66"/>
    </row>
    <row r="43" spans="2:13">
      <c r="C43" s="81" t="s">
        <v>259</v>
      </c>
      <c r="F43" s="98">
        <f>SUM(F29:F42)</f>
        <v>0</v>
      </c>
      <c r="G43" s="97"/>
      <c r="H43" s="98">
        <f>SUM(H29:H42)</f>
        <v>0</v>
      </c>
      <c r="K43" s="79"/>
      <c r="L43" s="79"/>
    </row>
    <row r="44" spans="2:13">
      <c r="C44" s="81"/>
      <c r="F44" s="95"/>
      <c r="G44" s="79"/>
      <c r="H44" s="95"/>
    </row>
    <row r="45" spans="2:13" customFormat="1">
      <c r="B45" s="66"/>
      <c r="C45" s="91" t="s">
        <v>260</v>
      </c>
      <c r="D45" s="101"/>
      <c r="E45" s="101"/>
      <c r="F45" s="99"/>
      <c r="G45" s="79"/>
      <c r="H45" s="79"/>
      <c r="I45" s="77"/>
      <c r="J45" s="77"/>
      <c r="K45" s="79"/>
      <c r="L45" s="66"/>
      <c r="M45" s="66"/>
    </row>
    <row r="46" spans="2:13" customFormat="1">
      <c r="B46" s="66"/>
      <c r="C46" s="66"/>
      <c r="D46" s="85" t="s">
        <v>261</v>
      </c>
      <c r="E46" s="77"/>
      <c r="F46" s="86">
        <v>0</v>
      </c>
      <c r="G46" s="87"/>
      <c r="H46" s="86">
        <v>0</v>
      </c>
      <c r="I46" s="66"/>
      <c r="J46" s="66"/>
      <c r="K46" s="93"/>
      <c r="L46" s="66"/>
      <c r="M46" s="66"/>
    </row>
    <row r="47" spans="2:13" customFormat="1">
      <c r="B47" s="66"/>
      <c r="C47" s="66"/>
      <c r="D47" s="85" t="s">
        <v>262</v>
      </c>
      <c r="E47" s="77"/>
      <c r="F47" s="86">
        <v>0</v>
      </c>
      <c r="G47" s="87"/>
      <c r="H47" s="86">
        <v>0</v>
      </c>
      <c r="I47" s="66"/>
      <c r="J47" s="66"/>
      <c r="K47" s="93"/>
      <c r="L47" s="66"/>
      <c r="M47" s="66"/>
    </row>
    <row r="48" spans="2:13" customFormat="1">
      <c r="B48" s="66"/>
      <c r="C48" s="66"/>
      <c r="D48" s="85" t="s">
        <v>263</v>
      </c>
      <c r="E48" s="77"/>
      <c r="F48" s="86">
        <v>0</v>
      </c>
      <c r="G48" s="87"/>
      <c r="H48" s="86">
        <v>0</v>
      </c>
      <c r="I48" s="66"/>
      <c r="J48" s="66"/>
      <c r="K48" s="93"/>
      <c r="L48" s="66"/>
      <c r="M48" s="66"/>
    </row>
    <row r="49" spans="2:13" customFormat="1" ht="30">
      <c r="B49" s="66"/>
      <c r="C49" s="66"/>
      <c r="D49" s="85" t="s">
        <v>264</v>
      </c>
      <c r="E49" s="77"/>
      <c r="F49" s="86">
        <v>0</v>
      </c>
      <c r="G49" s="87"/>
      <c r="H49" s="86">
        <v>0</v>
      </c>
      <c r="I49" s="66"/>
      <c r="J49" s="66"/>
      <c r="K49" s="93"/>
      <c r="L49" s="66"/>
      <c r="M49" s="66"/>
    </row>
    <row r="50" spans="2:13" customFormat="1">
      <c r="B50" s="66"/>
      <c r="C50" s="66"/>
      <c r="D50" s="85" t="s">
        <v>237</v>
      </c>
      <c r="E50" s="77"/>
      <c r="F50" s="86">
        <v>0</v>
      </c>
      <c r="G50" s="87"/>
      <c r="H50" s="86">
        <v>0</v>
      </c>
      <c r="I50" s="66"/>
      <c r="J50" s="66"/>
      <c r="K50" s="93"/>
      <c r="L50" s="66"/>
      <c r="M50" s="66"/>
    </row>
    <row r="51" spans="2:13" customFormat="1">
      <c r="B51" s="66"/>
      <c r="C51" s="91"/>
      <c r="D51" s="92"/>
      <c r="E51" s="66"/>
      <c r="F51" s="93"/>
      <c r="G51" s="94"/>
      <c r="H51" s="93"/>
      <c r="I51" s="66"/>
      <c r="J51" s="66"/>
      <c r="K51" s="93"/>
      <c r="L51" s="66"/>
      <c r="M51" s="66"/>
    </row>
    <row r="52" spans="2:13" customFormat="1" ht="30">
      <c r="B52" s="66"/>
      <c r="C52" s="66"/>
      <c r="D52" s="85" t="s">
        <v>265</v>
      </c>
      <c r="E52" s="77"/>
      <c r="F52" s="86">
        <v>0</v>
      </c>
      <c r="G52" s="87"/>
      <c r="H52" s="86">
        <v>0</v>
      </c>
      <c r="I52" s="66"/>
      <c r="J52" s="66"/>
      <c r="K52" s="93"/>
      <c r="L52" s="66"/>
      <c r="M52" s="66"/>
    </row>
    <row r="53" spans="2:13" customFormat="1" ht="30">
      <c r="B53" s="66"/>
      <c r="C53" s="66"/>
      <c r="D53" s="85" t="s">
        <v>266</v>
      </c>
      <c r="E53" s="77"/>
      <c r="F53" s="86">
        <v>0</v>
      </c>
      <c r="G53" s="87"/>
      <c r="H53" s="86">
        <v>0</v>
      </c>
      <c r="I53" s="66"/>
      <c r="J53" s="66"/>
      <c r="K53" s="93"/>
      <c r="L53" s="66"/>
      <c r="M53" s="66"/>
    </row>
    <row r="54" spans="2:13" customFormat="1">
      <c r="B54" s="66"/>
      <c r="C54" s="66"/>
      <c r="D54" s="85" t="s">
        <v>267</v>
      </c>
      <c r="E54" s="77"/>
      <c r="F54" s="86">
        <v>0</v>
      </c>
      <c r="G54" s="87"/>
      <c r="H54" s="86">
        <v>0</v>
      </c>
      <c r="I54" s="66"/>
      <c r="J54" s="66"/>
      <c r="K54" s="93"/>
      <c r="L54" s="66"/>
      <c r="M54" s="66"/>
    </row>
    <row r="55" spans="2:13" customFormat="1">
      <c r="B55" s="66"/>
      <c r="C55" s="66"/>
      <c r="D55" s="85" t="s">
        <v>268</v>
      </c>
      <c r="E55" s="77"/>
      <c r="F55" s="86">
        <v>0</v>
      </c>
      <c r="G55" s="87"/>
      <c r="H55" s="86">
        <v>0</v>
      </c>
      <c r="I55" s="66"/>
      <c r="J55" s="66"/>
      <c r="K55" s="93"/>
      <c r="L55" s="66"/>
      <c r="M55" s="66"/>
    </row>
    <row r="56" spans="2:13" customFormat="1" ht="30">
      <c r="B56" s="66"/>
      <c r="C56" s="66"/>
      <c r="D56" s="85" t="s">
        <v>269</v>
      </c>
      <c r="E56" s="77"/>
      <c r="F56" s="86">
        <v>0</v>
      </c>
      <c r="G56" s="87"/>
      <c r="H56" s="86">
        <v>0</v>
      </c>
      <c r="I56" s="66"/>
      <c r="J56" s="66"/>
      <c r="K56" s="93"/>
      <c r="L56" s="66"/>
      <c r="M56" s="66"/>
    </row>
    <row r="57" spans="2:13" customFormat="1">
      <c r="B57" s="66"/>
      <c r="C57" s="66"/>
      <c r="D57" s="85" t="s">
        <v>245</v>
      </c>
      <c r="E57" s="77"/>
      <c r="F57" s="100">
        <v>0</v>
      </c>
      <c r="G57" s="90"/>
      <c r="H57" s="100">
        <v>0</v>
      </c>
      <c r="I57" s="108"/>
      <c r="J57" s="108"/>
      <c r="K57" s="93"/>
      <c r="L57" s="66"/>
      <c r="M57" s="66"/>
    </row>
    <row r="58" spans="2:13" customFormat="1">
      <c r="B58" s="66"/>
      <c r="C58" s="91" t="s">
        <v>270</v>
      </c>
      <c r="D58" s="102"/>
      <c r="E58" s="66"/>
      <c r="F58" s="98">
        <f>SUM(F46:F57)</f>
        <v>0</v>
      </c>
      <c r="G58" s="90"/>
      <c r="H58" s="98">
        <f>SUM(H46:H57)</f>
        <v>0</v>
      </c>
      <c r="I58" s="66"/>
      <c r="J58" s="66"/>
      <c r="K58" s="93"/>
      <c r="L58" s="93"/>
      <c r="M58" s="66"/>
    </row>
    <row r="59" spans="2:13" customFormat="1">
      <c r="B59" s="66"/>
      <c r="C59" s="91"/>
      <c r="D59" s="102"/>
      <c r="E59" s="66"/>
      <c r="F59" s="94"/>
      <c r="G59" s="93"/>
      <c r="H59" s="94"/>
      <c r="I59" s="66"/>
      <c r="J59" s="66"/>
      <c r="K59" s="93"/>
      <c r="L59" s="66"/>
      <c r="M59" s="66"/>
    </row>
    <row r="60" spans="2:13">
      <c r="C60" s="103" t="s">
        <v>271</v>
      </c>
      <c r="F60" s="79">
        <f>+F26+F43</f>
        <v>0</v>
      </c>
      <c r="G60" s="88"/>
      <c r="H60" s="79">
        <f>SUM(H26,H43,H58)</f>
        <v>0</v>
      </c>
      <c r="K60" s="79"/>
      <c r="L60" s="79"/>
    </row>
    <row r="61" spans="2:13">
      <c r="C61" s="77" t="s">
        <v>272</v>
      </c>
      <c r="F61" s="96"/>
      <c r="G61" s="88"/>
      <c r="H61" s="96"/>
      <c r="K61" s="79"/>
    </row>
    <row r="62" spans="2:13">
      <c r="C62" s="81" t="s">
        <v>273</v>
      </c>
      <c r="F62" s="104">
        <f>SUM(F60:F61)</f>
        <v>0</v>
      </c>
      <c r="G62" s="105"/>
      <c r="H62" s="104">
        <f>SUM(H60:H61)</f>
        <v>0</v>
      </c>
      <c r="K62" s="79"/>
    </row>
    <row r="63" spans="2:13">
      <c r="C63" s="81"/>
      <c r="F63" s="84"/>
      <c r="G63" s="84"/>
      <c r="H63" s="84"/>
    </row>
    <row r="65" spans="3:15">
      <c r="C65" s="77" t="str">
        <f>+[2]ESF!C65</f>
        <v>Las notas en las páginas 7 a 20 son parte integral de estos Estados Financieros.</v>
      </c>
      <c r="H65" s="79"/>
      <c r="N65" s="77"/>
      <c r="O65" s="77"/>
    </row>
    <row r="66" spans="3:15">
      <c r="D66" s="81"/>
      <c r="E66" s="81"/>
      <c r="H66" s="79"/>
    </row>
    <row r="67" spans="3:15">
      <c r="H67" s="79"/>
    </row>
    <row r="68" spans="3:15">
      <c r="D68" s="77" t="s">
        <v>274</v>
      </c>
      <c r="F68" s="79"/>
      <c r="H68" s="79"/>
    </row>
    <row r="69" spans="3:15">
      <c r="F69" s="79"/>
      <c r="H69" s="109"/>
    </row>
    <row r="70" spans="3:15">
      <c r="F70" s="79"/>
    </row>
    <row r="71" spans="3:15">
      <c r="F71" s="79"/>
    </row>
    <row r="85" spans="6:8">
      <c r="F85" s="110"/>
      <c r="G85" s="110"/>
      <c r="H85" s="110"/>
    </row>
    <row r="86" spans="6:8">
      <c r="F86" s="110"/>
      <c r="G86" s="110"/>
      <c r="H86" s="110"/>
    </row>
    <row r="87" spans="6:8">
      <c r="F87" s="110"/>
      <c r="G87" s="110"/>
      <c r="H87" s="110"/>
    </row>
    <row r="88" spans="6:8">
      <c r="F88" s="110"/>
      <c r="G88" s="110"/>
      <c r="H88" s="110"/>
    </row>
    <row r="89" spans="6:8">
      <c r="F89" s="110"/>
      <c r="G89" s="110"/>
      <c r="H89" s="110"/>
    </row>
    <row r="90" spans="6:8">
      <c r="F90" s="110"/>
      <c r="G90" s="110"/>
      <c r="H90" s="110"/>
    </row>
    <row r="91" spans="6:8">
      <c r="F91" s="110"/>
      <c r="G91" s="110"/>
      <c r="H91" s="110"/>
    </row>
    <row r="92" spans="6:8">
      <c r="F92" s="110"/>
      <c r="G92" s="110"/>
      <c r="H92" s="110"/>
    </row>
    <row r="93" spans="6:8">
      <c r="F93" s="110"/>
      <c r="G93" s="110"/>
      <c r="H93" s="110"/>
    </row>
    <row r="94" spans="6:8">
      <c r="F94" s="110"/>
      <c r="G94" s="110"/>
      <c r="H94" s="110"/>
    </row>
    <row r="95" spans="6:8">
      <c r="F95" s="110"/>
      <c r="G95" s="110"/>
      <c r="H95" s="110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activeCell="A13" sqref="A13:D18"/>
      <selection pane="bottomLeft" activeCell="B4" sqref="B4:C4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93" t="s">
        <v>0</v>
      </c>
      <c r="C1" s="493"/>
      <c r="D1" s="39"/>
      <c r="E1" s="39"/>
      <c r="F1" s="39"/>
      <c r="G1" s="39"/>
    </row>
    <row r="2" spans="1:12" ht="18.75">
      <c r="B2" s="501" t="s">
        <v>275</v>
      </c>
      <c r="C2" s="501"/>
      <c r="D2" s="40"/>
    </row>
    <row r="3" spans="1:12" ht="15.75">
      <c r="B3" s="493" t="s">
        <v>487</v>
      </c>
      <c r="C3" s="494"/>
      <c r="D3" s="39"/>
      <c r="E3" s="39"/>
      <c r="F3" s="39"/>
      <c r="G3" s="186"/>
      <c r="H3" s="186"/>
      <c r="I3" s="186"/>
      <c r="J3" s="186"/>
      <c r="K3" s="186"/>
      <c r="L3" s="186"/>
    </row>
    <row r="4" spans="1:12" ht="18.75">
      <c r="B4" s="501" t="s">
        <v>2</v>
      </c>
      <c r="C4" s="501"/>
      <c r="D4" s="40"/>
    </row>
    <row r="5" spans="1:12">
      <c r="C5" s="60"/>
    </row>
    <row r="6" spans="1:12" ht="15.75">
      <c r="A6" s="61"/>
      <c r="C6" s="60"/>
    </row>
    <row r="7" spans="1:12" ht="15" customHeight="1">
      <c r="A7" s="197" t="s">
        <v>276</v>
      </c>
      <c r="B7" s="200" t="s">
        <v>277</v>
      </c>
      <c r="C7" s="200" t="s">
        <v>278</v>
      </c>
    </row>
    <row r="8" spans="1:12" s="22" customFormat="1" ht="15.75">
      <c r="A8" s="62"/>
      <c r="B8" s="19" t="s">
        <v>13</v>
      </c>
      <c r="C8" s="177"/>
    </row>
    <row r="9" spans="1:12" s="22" customFormat="1" ht="15.75">
      <c r="A9" s="63">
        <v>300105134</v>
      </c>
      <c r="B9" s="19" t="s">
        <v>279</v>
      </c>
      <c r="C9" s="55"/>
    </row>
    <row r="10" spans="1:12" s="22" customFormat="1" ht="15.75">
      <c r="A10" s="64"/>
      <c r="B10" s="19" t="s">
        <v>280</v>
      </c>
      <c r="C10" s="55"/>
      <c r="D10" s="65"/>
    </row>
    <row r="11" spans="1:12" s="22" customFormat="1" ht="15.75">
      <c r="A11" s="41" t="s">
        <v>281</v>
      </c>
      <c r="B11" s="19" t="s">
        <v>282</v>
      </c>
      <c r="C11" s="55"/>
      <c r="D11" s="65"/>
    </row>
    <row r="12" spans="1:12" s="22" customFormat="1" ht="15.75">
      <c r="A12" s="41" t="s">
        <v>283</v>
      </c>
      <c r="B12" s="19" t="s">
        <v>284</v>
      </c>
      <c r="C12" s="177">
        <v>5137.8900000001304</v>
      </c>
      <c r="D12" s="65"/>
    </row>
    <row r="13" spans="1:12" s="22" customFormat="1" ht="15.75">
      <c r="A13" s="41" t="s">
        <v>285</v>
      </c>
      <c r="B13" s="19" t="s">
        <v>286</v>
      </c>
      <c r="C13" s="55"/>
      <c r="D13" s="65"/>
    </row>
    <row r="14" spans="1:12" s="22" customFormat="1" ht="15.75">
      <c r="A14" s="41" t="s">
        <v>287</v>
      </c>
      <c r="B14" s="19" t="s">
        <v>288</v>
      </c>
      <c r="C14" s="55"/>
      <c r="D14" s="65"/>
    </row>
    <row r="15" spans="1:12" s="22" customFormat="1" ht="15.75">
      <c r="A15" s="41" t="s">
        <v>289</v>
      </c>
      <c r="B15" s="19" t="s">
        <v>290</v>
      </c>
      <c r="C15" s="55"/>
      <c r="D15" s="65"/>
    </row>
    <row r="16" spans="1:12" ht="15.75">
      <c r="A16" s="41" t="s">
        <v>291</v>
      </c>
      <c r="B16" s="19" t="s">
        <v>292</v>
      </c>
      <c r="C16" s="55"/>
      <c r="D16" s="66"/>
    </row>
    <row r="17" spans="1:9" ht="15.75">
      <c r="A17" s="41"/>
      <c r="B17" s="19" t="s">
        <v>293</v>
      </c>
      <c r="C17" s="55"/>
      <c r="D17" s="66"/>
      <c r="I17" s="22"/>
    </row>
    <row r="18" spans="1:9" ht="15.75">
      <c r="A18" s="41"/>
      <c r="B18" s="12" t="s">
        <v>294</v>
      </c>
      <c r="C18" s="55">
        <v>19173986.099999998</v>
      </c>
      <c r="D18" s="66"/>
      <c r="E18" s="67"/>
      <c r="I18" s="22"/>
    </row>
    <row r="19" spans="1:9" ht="15.75">
      <c r="A19" s="41"/>
      <c r="B19" s="12" t="s">
        <v>295</v>
      </c>
      <c r="C19" s="55"/>
      <c r="D19" s="66"/>
      <c r="I19" s="22"/>
    </row>
    <row r="20" spans="1:9" ht="15.75">
      <c r="A20" s="68"/>
      <c r="B20" s="12" t="s">
        <v>296</v>
      </c>
      <c r="C20" s="55"/>
      <c r="D20" s="66"/>
      <c r="I20" s="22"/>
    </row>
    <row r="21" spans="1:9" ht="15.75">
      <c r="A21" s="68"/>
      <c r="B21" s="12" t="s">
        <v>297</v>
      </c>
      <c r="C21" s="55"/>
      <c r="D21" s="66"/>
    </row>
    <row r="22" spans="1:9" ht="15.75">
      <c r="A22" s="68"/>
      <c r="B22" s="64" t="s">
        <v>298</v>
      </c>
      <c r="C22" s="14">
        <f>SUM(C8:C21)</f>
        <v>19179123.989999998</v>
      </c>
      <c r="D22" s="66"/>
    </row>
    <row r="23" spans="1:9" ht="15.75">
      <c r="A23" s="61"/>
      <c r="B23" s="69"/>
      <c r="C23" s="15"/>
    </row>
    <row r="24" spans="1:9" ht="15.75">
      <c r="A24" s="61"/>
      <c r="B24" s="15"/>
      <c r="C24" s="70"/>
    </row>
    <row r="25" spans="1:9" ht="15" customHeight="1">
      <c r="A25" s="71" t="s">
        <v>276</v>
      </c>
      <c r="B25" s="72" t="s">
        <v>299</v>
      </c>
      <c r="C25" s="71" t="s">
        <v>278</v>
      </c>
    </row>
    <row r="26" spans="1:9" ht="15.75">
      <c r="A26" s="41">
        <v>9995028000</v>
      </c>
      <c r="B26" s="12" t="s">
        <v>300</v>
      </c>
      <c r="C26" s="55"/>
    </row>
    <row r="27" spans="1:9" ht="15.75">
      <c r="A27" s="41">
        <v>9995028001</v>
      </c>
      <c r="B27" s="12" t="s">
        <v>301</v>
      </c>
      <c r="C27" s="55"/>
    </row>
    <row r="28" spans="1:9" ht="15.75">
      <c r="A28" s="41">
        <v>2110003000</v>
      </c>
      <c r="B28" s="73" t="s">
        <v>302</v>
      </c>
      <c r="C28" s="55"/>
    </row>
    <row r="29" spans="1:9" ht="15.75">
      <c r="A29" s="41">
        <v>9998014000</v>
      </c>
      <c r="B29" s="73" t="s">
        <v>303</v>
      </c>
      <c r="C29" s="37"/>
    </row>
    <row r="30" spans="1:9" ht="15.75">
      <c r="A30" s="41"/>
      <c r="B30" s="12" t="s">
        <v>304</v>
      </c>
      <c r="C30" s="74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4"/>
    </row>
    <row r="33" spans="1:3" ht="15.75">
      <c r="A33" s="41"/>
      <c r="B33" s="64" t="s">
        <v>307</v>
      </c>
      <c r="C33" s="75"/>
    </row>
    <row r="34" spans="1:3" ht="15.75">
      <c r="A34" s="61"/>
    </row>
    <row r="35" spans="1:3" ht="15.75">
      <c r="B35" s="64" t="s">
        <v>308</v>
      </c>
      <c r="C35" s="75">
        <f>+C22+C33</f>
        <v>19179123.989999998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horizontalDpi="4294967293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93" t="s">
        <v>0</v>
      </c>
      <c r="B3" s="493"/>
    </row>
    <row r="4" spans="1:2" ht="18.75">
      <c r="A4" s="501" t="s">
        <v>309</v>
      </c>
      <c r="B4" s="501"/>
    </row>
    <row r="5" spans="1:2">
      <c r="A5" s="502" t="s">
        <v>491</v>
      </c>
      <c r="B5" s="502"/>
    </row>
    <row r="6" spans="1:2" ht="18.75">
      <c r="A6" s="501" t="s">
        <v>2</v>
      </c>
      <c r="B6" s="501"/>
    </row>
    <row r="8" spans="1:2">
      <c r="A8" s="53"/>
    </row>
    <row r="10" spans="1:2" ht="15" customHeight="1">
      <c r="A10" s="503" t="s">
        <v>310</v>
      </c>
      <c r="B10" s="506" t="s">
        <v>278</v>
      </c>
    </row>
    <row r="11" spans="1:2" ht="15" customHeight="1">
      <c r="A11" s="504"/>
      <c r="B11" s="507"/>
    </row>
    <row r="12" spans="1:2" ht="15.75" customHeight="1">
      <c r="A12" s="505"/>
      <c r="B12" s="508"/>
    </row>
    <row r="13" spans="1:2" s="53" customFormat="1" ht="15.75">
      <c r="A13" s="54" t="s">
        <v>311</v>
      </c>
      <c r="B13" s="55"/>
    </row>
    <row r="14" spans="1:2" s="53" customFormat="1" ht="15.75">
      <c r="A14" s="56" t="s">
        <v>312</v>
      </c>
      <c r="B14" s="55"/>
    </row>
    <row r="15" spans="1:2" s="53" customFormat="1" ht="15.75">
      <c r="A15" s="56" t="s">
        <v>313</v>
      </c>
      <c r="B15" s="57"/>
    </row>
    <row r="16" spans="1:2" s="53" customFormat="1" ht="15.75">
      <c r="A16" s="56" t="s">
        <v>314</v>
      </c>
      <c r="B16" s="57">
        <v>0.04</v>
      </c>
    </row>
    <row r="17" spans="1:2" s="53" customFormat="1" ht="15.75">
      <c r="A17" s="56" t="s">
        <v>315</v>
      </c>
      <c r="B17" s="57"/>
    </row>
    <row r="18" spans="1:2" ht="15.75">
      <c r="A18" s="43" t="s">
        <v>316</v>
      </c>
      <c r="B18" s="34">
        <f>+B13+B14+B15+B16+B17</f>
        <v>0.04</v>
      </c>
    </row>
    <row r="19" spans="1:2">
      <c r="A19" s="58"/>
      <c r="B19" s="59"/>
    </row>
    <row r="20" spans="1:2">
      <c r="A20" s="58"/>
      <c r="B20" s="59"/>
    </row>
    <row r="21" spans="1:2">
      <c r="A21" s="58"/>
      <c r="B21" s="59"/>
    </row>
    <row r="22" spans="1:2">
      <c r="A22" s="58"/>
      <c r="B22" s="59"/>
    </row>
    <row r="23" spans="1:2">
      <c r="A23" s="58"/>
      <c r="B23" s="59"/>
    </row>
    <row r="24" spans="1:2">
      <c r="A24" s="58"/>
      <c r="B24" s="59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>
      <pane xSplit="2" ySplit="7" topLeftCell="C14" activePane="bottomRight" state="frozen"/>
      <selection pane="topRight" activeCell="C1" sqref="C1"/>
      <selection pane="bottomLeft" activeCell="A11" sqref="A11"/>
      <selection pane="bottomRight" activeCell="A5" sqref="A5:F5"/>
    </sheetView>
  </sheetViews>
  <sheetFormatPr baseColWidth="10" defaultRowHeight="15"/>
  <cols>
    <col min="1" max="1" width="15.5703125" style="465" customWidth="1"/>
    <col min="2" max="2" width="10.85546875" style="465" customWidth="1"/>
    <col min="3" max="3" width="52.140625" style="465" bestFit="1" customWidth="1"/>
    <col min="4" max="5" width="13.85546875" style="465" bestFit="1" customWidth="1"/>
    <col min="6" max="7" width="14.85546875" style="465" bestFit="1" customWidth="1"/>
    <col min="8" max="8" width="11.42578125" style="465"/>
    <col min="9" max="9" width="14.140625" style="465" bestFit="1" customWidth="1"/>
    <col min="10" max="16384" width="11.42578125" style="465"/>
  </cols>
  <sheetData>
    <row r="1" spans="1:7" ht="20.25" customHeight="1"/>
    <row r="2" spans="1:7" ht="18.75" customHeight="1">
      <c r="C2" s="467"/>
    </row>
    <row r="3" spans="1:7" ht="22.9" customHeight="1">
      <c r="A3" s="493" t="s">
        <v>1</v>
      </c>
      <c r="B3" s="493"/>
      <c r="C3" s="493"/>
      <c r="D3" s="493"/>
      <c r="E3" s="493"/>
      <c r="F3" s="493"/>
    </row>
    <row r="4" spans="1:7" ht="11.25" customHeight="1">
      <c r="A4" s="493" t="s">
        <v>484</v>
      </c>
      <c r="B4" s="493"/>
      <c r="C4" s="493"/>
      <c r="D4" s="493"/>
      <c r="E4" s="493"/>
      <c r="F4" s="493"/>
    </row>
    <row r="5" spans="1:7" ht="18" customHeight="1">
      <c r="A5" s="493" t="s">
        <v>2</v>
      </c>
      <c r="B5" s="493"/>
      <c r="C5" s="493"/>
      <c r="D5" s="493"/>
      <c r="E5" s="493"/>
      <c r="F5" s="493"/>
    </row>
    <row r="6" spans="1:7" ht="16.5" customHeight="1"/>
    <row r="7" spans="1:7" ht="18.75" customHeight="1">
      <c r="A7" s="403" t="s">
        <v>3</v>
      </c>
      <c r="B7" s="468" t="s">
        <v>4</v>
      </c>
      <c r="C7" s="468" t="s">
        <v>5</v>
      </c>
      <c r="D7" s="468" t="s">
        <v>6</v>
      </c>
      <c r="E7" s="466" t="s">
        <v>7</v>
      </c>
      <c r="F7" s="403" t="s">
        <v>8</v>
      </c>
    </row>
    <row r="8" spans="1:7" ht="15" customHeight="1">
      <c r="A8" s="474">
        <v>347.92000000015832</v>
      </c>
      <c r="B8" s="469" t="s">
        <v>11</v>
      </c>
      <c r="C8" s="469" t="s">
        <v>12</v>
      </c>
      <c r="D8" s="471">
        <v>3941303.16</v>
      </c>
      <c r="E8" s="472">
        <v>3935540.25</v>
      </c>
      <c r="F8" s="177">
        <f>A8+D8-E8</f>
        <v>6110.8300000000745</v>
      </c>
    </row>
    <row r="9" spans="1:7" ht="15" customHeight="1">
      <c r="A9" s="474">
        <v>102.34000000217929</v>
      </c>
      <c r="B9" s="469" t="s">
        <v>14</v>
      </c>
      <c r="C9" s="469" t="s">
        <v>15</v>
      </c>
      <c r="D9" s="471">
        <v>0</v>
      </c>
      <c r="E9" s="472">
        <v>102.34</v>
      </c>
      <c r="F9" s="177">
        <f t="shared" ref="F9:F16" si="0">A9+D9-E9</f>
        <v>2.1792914139950881E-9</v>
      </c>
    </row>
    <row r="10" spans="1:7" ht="15" customHeight="1">
      <c r="A10" s="474">
        <v>14268817.639999995</v>
      </c>
      <c r="B10" s="469" t="s">
        <v>9</v>
      </c>
      <c r="C10" s="469" t="s">
        <v>10</v>
      </c>
      <c r="D10" s="471">
        <v>9022034.8699999992</v>
      </c>
      <c r="E10" s="472">
        <v>11194356.189999999</v>
      </c>
      <c r="F10" s="177">
        <f t="shared" si="0"/>
        <v>12096496.319999995</v>
      </c>
      <c r="G10" s="475">
        <f>SUM(F8:F10)</f>
        <v>12102607.149999997</v>
      </c>
    </row>
    <row r="11" spans="1:7" ht="15" customHeight="1">
      <c r="A11" s="474"/>
      <c r="B11" s="174" t="s">
        <v>16</v>
      </c>
      <c r="C11" s="350" t="s">
        <v>17</v>
      </c>
      <c r="D11" s="454">
        <v>8537583.5899999999</v>
      </c>
      <c r="E11" s="472"/>
      <c r="F11" s="177">
        <f t="shared" si="0"/>
        <v>8537583.5899999999</v>
      </c>
    </row>
    <row r="12" spans="1:7" ht="15" customHeight="1">
      <c r="A12" s="474"/>
      <c r="B12" s="240" t="s">
        <v>18</v>
      </c>
      <c r="C12" s="351" t="s">
        <v>19</v>
      </c>
      <c r="D12" s="454">
        <v>1061420.82</v>
      </c>
      <c r="E12" s="472"/>
      <c r="F12" s="177">
        <f t="shared" si="0"/>
        <v>1061420.82</v>
      </c>
      <c r="G12" s="475">
        <f>SUM(F11:F12)</f>
        <v>9599004.4100000001</v>
      </c>
    </row>
    <row r="13" spans="1:7" ht="15" customHeight="1">
      <c r="A13" s="450">
        <v>1672241.7000000002</v>
      </c>
      <c r="B13" s="416" t="s">
        <v>20</v>
      </c>
      <c r="C13" s="352" t="s">
        <v>21</v>
      </c>
      <c r="D13" s="471"/>
      <c r="E13" s="472"/>
      <c r="F13" s="177">
        <f t="shared" si="0"/>
        <v>1672241.7000000002</v>
      </c>
    </row>
    <row r="14" spans="1:7" ht="15" customHeight="1">
      <c r="A14" s="450">
        <v>3858587.32</v>
      </c>
      <c r="B14" s="416" t="s">
        <v>22</v>
      </c>
      <c r="C14" s="352" t="s">
        <v>23</v>
      </c>
      <c r="D14" s="471"/>
      <c r="E14" s="472"/>
      <c r="F14" s="177">
        <f t="shared" si="0"/>
        <v>3858587.32</v>
      </c>
    </row>
    <row r="15" spans="1:7" ht="15" customHeight="1">
      <c r="A15" s="450">
        <v>6272052.049999997</v>
      </c>
      <c r="B15" s="419" t="s">
        <v>24</v>
      </c>
      <c r="C15" s="419" t="s">
        <v>25</v>
      </c>
      <c r="D15" s="471"/>
      <c r="E15" s="472"/>
      <c r="F15" s="177">
        <f t="shared" si="0"/>
        <v>6272052.049999997</v>
      </c>
    </row>
    <row r="16" spans="1:7" ht="15" customHeight="1">
      <c r="A16" s="450">
        <v>2524486.37</v>
      </c>
      <c r="B16" s="240" t="s">
        <v>59</v>
      </c>
      <c r="C16" s="351" t="s">
        <v>60</v>
      </c>
      <c r="D16" s="471"/>
      <c r="E16" s="472"/>
      <c r="F16" s="177">
        <f t="shared" si="0"/>
        <v>2524486.37</v>
      </c>
      <c r="G16" s="475">
        <f>SUM(F13:F16)</f>
        <v>14327367.439999998</v>
      </c>
    </row>
    <row r="17" spans="1:9" ht="15" customHeight="1">
      <c r="A17" s="474"/>
      <c r="B17" s="469" t="s">
        <v>423</v>
      </c>
      <c r="C17" s="469" t="s">
        <v>424</v>
      </c>
      <c r="D17" s="471">
        <v>133014.29999999999</v>
      </c>
      <c r="E17" s="472">
        <v>133014.29999999999</v>
      </c>
      <c r="F17" s="444">
        <f t="shared" ref="F17:F25" si="1">-(E17+A17-D17)</f>
        <v>0</v>
      </c>
    </row>
    <row r="18" spans="1:9" ht="15" customHeight="1">
      <c r="A18" s="474">
        <v>2306463.1</v>
      </c>
      <c r="B18" s="469" t="s">
        <v>28</v>
      </c>
      <c r="C18" s="469" t="s">
        <v>29</v>
      </c>
      <c r="D18" s="471">
        <v>12359833.08</v>
      </c>
      <c r="E18" s="474">
        <v>16877559.079999998</v>
      </c>
      <c r="F18" s="444">
        <f t="shared" si="1"/>
        <v>-6824189.0999999996</v>
      </c>
    </row>
    <row r="19" spans="1:9" ht="15" customHeight="1">
      <c r="A19" s="474">
        <v>4832698.0199999996</v>
      </c>
      <c r="B19" s="469" t="s">
        <v>406</v>
      </c>
      <c r="C19" s="469" t="s">
        <v>407</v>
      </c>
      <c r="D19" s="471">
        <v>0</v>
      </c>
      <c r="E19" s="472">
        <v>763280.88</v>
      </c>
      <c r="F19" s="444">
        <f t="shared" si="1"/>
        <v>-5595978.8999999994</v>
      </c>
    </row>
    <row r="20" spans="1:9" ht="15" customHeight="1">
      <c r="A20" s="474">
        <v>2195924.7599999998</v>
      </c>
      <c r="B20" s="469" t="s">
        <v>408</v>
      </c>
      <c r="C20" s="469" t="s">
        <v>409</v>
      </c>
      <c r="D20" s="471">
        <v>0</v>
      </c>
      <c r="E20" s="472">
        <v>125594.89</v>
      </c>
      <c r="F20" s="444">
        <f t="shared" si="1"/>
        <v>-2321519.65</v>
      </c>
    </row>
    <row r="21" spans="1:9" ht="15" customHeight="1">
      <c r="A21" s="474">
        <v>521984.91</v>
      </c>
      <c r="B21" s="469" t="s">
        <v>26</v>
      </c>
      <c r="C21" s="469" t="s">
        <v>27</v>
      </c>
      <c r="D21" s="471">
        <v>517235.97</v>
      </c>
      <c r="E21" s="472">
        <v>575694.24</v>
      </c>
      <c r="F21" s="444">
        <f t="shared" si="1"/>
        <v>-580443.17999999993</v>
      </c>
    </row>
    <row r="22" spans="1:9" ht="15" customHeight="1">
      <c r="A22" s="474">
        <v>3851179.5999999829</v>
      </c>
      <c r="B22" s="469" t="s">
        <v>61</v>
      </c>
      <c r="C22" s="469" t="s">
        <v>62</v>
      </c>
      <c r="D22" s="471">
        <v>8823961.8000000007</v>
      </c>
      <c r="E22" s="472">
        <v>9599004.4100000113</v>
      </c>
      <c r="F22" s="444">
        <f t="shared" si="1"/>
        <v>-4626222.2099999934</v>
      </c>
    </row>
    <row r="23" spans="1:9" ht="15" customHeight="1">
      <c r="A23" s="450">
        <v>14888384.950000001</v>
      </c>
      <c r="B23" s="172" t="s">
        <v>63</v>
      </c>
      <c r="C23" s="233" t="s">
        <v>64</v>
      </c>
      <c r="D23" s="471"/>
      <c r="E23" s="472"/>
      <c r="F23" s="444">
        <f t="shared" si="1"/>
        <v>-14888384.950000001</v>
      </c>
    </row>
    <row r="24" spans="1:9" ht="15" customHeight="1">
      <c r="A24" s="450"/>
      <c r="B24" s="469" t="s">
        <v>431</v>
      </c>
      <c r="C24" s="469" t="s">
        <v>432</v>
      </c>
      <c r="D24" s="471">
        <v>0</v>
      </c>
      <c r="E24" s="472">
        <v>3941303.16</v>
      </c>
      <c r="F24" s="444">
        <f t="shared" si="1"/>
        <v>-3941303.16</v>
      </c>
    </row>
    <row r="25" spans="1:9" ht="15" customHeight="1">
      <c r="A25" s="450"/>
      <c r="B25" s="469" t="s">
        <v>30</v>
      </c>
      <c r="C25" s="469" t="s">
        <v>31</v>
      </c>
      <c r="D25" s="471">
        <v>0</v>
      </c>
      <c r="E25" s="472">
        <v>9022034.8699999992</v>
      </c>
      <c r="F25" s="444">
        <f t="shared" si="1"/>
        <v>-9022034.8699999992</v>
      </c>
      <c r="G25" s="475">
        <f>SUM(F24:F25)</f>
        <v>-12963338.029999999</v>
      </c>
    </row>
    <row r="26" spans="1:9" ht="15" customHeight="1">
      <c r="B26" s="469" t="s">
        <v>36</v>
      </c>
      <c r="C26" s="469" t="s">
        <v>37</v>
      </c>
      <c r="D26" s="471">
        <v>221225</v>
      </c>
      <c r="E26" s="472">
        <v>0</v>
      </c>
      <c r="F26" s="477">
        <f>D26</f>
        <v>221225</v>
      </c>
      <c r="I26" s="450"/>
    </row>
    <row r="27" spans="1:9" ht="15" customHeight="1">
      <c r="B27" s="469" t="s">
        <v>38</v>
      </c>
      <c r="C27" s="469" t="s">
        <v>39</v>
      </c>
      <c r="D27" s="471">
        <v>16500</v>
      </c>
      <c r="E27" s="472">
        <v>0</v>
      </c>
      <c r="F27" s="478">
        <f t="shared" ref="F27:F41" si="2">D27</f>
        <v>16500</v>
      </c>
      <c r="I27" s="474"/>
    </row>
    <row r="28" spans="1:9" ht="15" customHeight="1">
      <c r="B28" s="469" t="s">
        <v>426</v>
      </c>
      <c r="C28" s="469" t="s">
        <v>427</v>
      </c>
      <c r="D28" s="471">
        <v>763280.88</v>
      </c>
      <c r="E28" s="472">
        <v>0</v>
      </c>
      <c r="F28" s="476">
        <f t="shared" si="2"/>
        <v>763280.88</v>
      </c>
    </row>
    <row r="29" spans="1:9" ht="15" customHeight="1">
      <c r="B29" s="469" t="s">
        <v>40</v>
      </c>
      <c r="C29" s="469" t="s">
        <v>41</v>
      </c>
      <c r="D29" s="471">
        <v>715475.64</v>
      </c>
      <c r="E29" s="472">
        <v>0</v>
      </c>
      <c r="F29" s="477">
        <f t="shared" si="2"/>
        <v>715475.64</v>
      </c>
    </row>
    <row r="30" spans="1:9" ht="15" customHeight="1">
      <c r="B30" s="469" t="s">
        <v>414</v>
      </c>
      <c r="C30" s="469" t="s">
        <v>42</v>
      </c>
      <c r="D30" s="471">
        <v>23620.57</v>
      </c>
      <c r="E30" s="472">
        <v>0</v>
      </c>
      <c r="F30" s="479">
        <f t="shared" si="2"/>
        <v>23620.57</v>
      </c>
    </row>
    <row r="31" spans="1:9" ht="15" customHeight="1">
      <c r="B31" s="469" t="s">
        <v>43</v>
      </c>
      <c r="C31" s="469" t="s">
        <v>44</v>
      </c>
      <c r="D31" s="471">
        <v>4211215.26</v>
      </c>
      <c r="E31" s="472">
        <v>0</v>
      </c>
      <c r="F31" s="480">
        <f t="shared" si="2"/>
        <v>4211215.26</v>
      </c>
    </row>
    <row r="32" spans="1:9" ht="15" customHeight="1">
      <c r="B32" s="469" t="s">
        <v>417</v>
      </c>
      <c r="C32" s="469" t="s">
        <v>418</v>
      </c>
      <c r="D32" s="471">
        <v>153614.62</v>
      </c>
      <c r="E32" s="472">
        <v>0</v>
      </c>
      <c r="F32" s="476">
        <f t="shared" si="2"/>
        <v>153614.62</v>
      </c>
    </row>
    <row r="33" spans="2:7" ht="15" customHeight="1">
      <c r="B33" s="469" t="s">
        <v>419</v>
      </c>
      <c r="C33" s="469" t="s">
        <v>420</v>
      </c>
      <c r="D33" s="471">
        <v>25963.02</v>
      </c>
      <c r="E33" s="472">
        <v>0</v>
      </c>
      <c r="F33" s="476">
        <f t="shared" si="2"/>
        <v>25963.02</v>
      </c>
    </row>
    <row r="34" spans="2:7" ht="15" customHeight="1">
      <c r="B34" s="469" t="s">
        <v>421</v>
      </c>
      <c r="C34" s="469" t="s">
        <v>422</v>
      </c>
      <c r="D34" s="471">
        <v>153398.25</v>
      </c>
      <c r="E34" s="472">
        <v>0</v>
      </c>
      <c r="F34" s="476">
        <f t="shared" si="2"/>
        <v>153398.25</v>
      </c>
    </row>
    <row r="35" spans="2:7">
      <c r="B35" s="469" t="s">
        <v>425</v>
      </c>
      <c r="C35" s="469" t="s">
        <v>33</v>
      </c>
      <c r="D35" s="471">
        <v>310800</v>
      </c>
      <c r="E35" s="472">
        <v>0</v>
      </c>
      <c r="F35" s="478">
        <f t="shared" si="2"/>
        <v>310800</v>
      </c>
    </row>
    <row r="36" spans="2:7">
      <c r="B36" s="469" t="s">
        <v>482</v>
      </c>
      <c r="C36" s="469" t="s">
        <v>364</v>
      </c>
      <c r="D36" s="471">
        <v>34810</v>
      </c>
      <c r="E36" s="472">
        <v>0</v>
      </c>
      <c r="F36" s="477">
        <f t="shared" si="2"/>
        <v>34810</v>
      </c>
    </row>
    <row r="37" spans="2:7" ht="15" customHeight="1">
      <c r="B37" s="469" t="s">
        <v>46</v>
      </c>
      <c r="C37" s="469" t="s">
        <v>47</v>
      </c>
      <c r="D37" s="471">
        <v>3151689.43</v>
      </c>
      <c r="E37" s="472">
        <v>0</v>
      </c>
      <c r="F37" s="477">
        <f t="shared" si="2"/>
        <v>3151689.43</v>
      </c>
      <c r="G37" s="475">
        <f>SUM(F37+F36+F29+F26)</f>
        <v>4123200.0700000003</v>
      </c>
    </row>
    <row r="38" spans="2:7" ht="15" customHeight="1">
      <c r="B38" s="469" t="s">
        <v>34</v>
      </c>
      <c r="C38" s="469" t="s">
        <v>35</v>
      </c>
      <c r="D38" s="471">
        <v>125594.89</v>
      </c>
      <c r="E38" s="472">
        <v>0</v>
      </c>
      <c r="F38" s="476">
        <f t="shared" si="2"/>
        <v>125594.89</v>
      </c>
    </row>
    <row r="39" spans="2:7">
      <c r="B39" s="469" t="s">
        <v>428</v>
      </c>
      <c r="C39" s="469" t="s">
        <v>429</v>
      </c>
      <c r="D39" s="471">
        <v>32618.400000000001</v>
      </c>
      <c r="E39" s="472">
        <v>0</v>
      </c>
      <c r="F39" s="476">
        <f t="shared" si="2"/>
        <v>32618.400000000001</v>
      </c>
    </row>
    <row r="40" spans="2:7" ht="15" customHeight="1">
      <c r="B40" s="469" t="s">
        <v>52</v>
      </c>
      <c r="C40" s="469" t="s">
        <v>53</v>
      </c>
      <c r="D40" s="471">
        <v>1550641.06</v>
      </c>
      <c r="E40" s="472">
        <v>0</v>
      </c>
      <c r="F40" s="476">
        <f t="shared" si="2"/>
        <v>1550641.06</v>
      </c>
      <c r="G40" s="475">
        <f>SUM(F40+F39+F38+F34+F33+F32+F28)</f>
        <v>2805111.1199999996</v>
      </c>
    </row>
    <row r="41" spans="2:7" ht="15" customHeight="1">
      <c r="B41" s="469" t="s">
        <v>434</v>
      </c>
      <c r="C41" s="469" t="s">
        <v>435</v>
      </c>
      <c r="D41" s="471">
        <v>280650</v>
      </c>
      <c r="E41" s="472">
        <v>0</v>
      </c>
      <c r="F41" s="478">
        <f t="shared" si="2"/>
        <v>280650</v>
      </c>
      <c r="G41" s="475">
        <f>SUM(F41+F35+F27)</f>
        <v>607950</v>
      </c>
    </row>
    <row r="42" spans="2:7">
      <c r="B42" s="470" t="s">
        <v>57</v>
      </c>
      <c r="C42" s="470" t="s">
        <v>58</v>
      </c>
      <c r="D42" s="473">
        <f>SUM(D8:D41)</f>
        <v>56167484.610000007</v>
      </c>
      <c r="E42" s="473">
        <f>SUM(E8:E41)</f>
        <v>56167484.610000007</v>
      </c>
      <c r="F42" s="475">
        <f>SUM(F8:F41)</f>
        <v>1.6298145055770874E-9</v>
      </c>
    </row>
    <row r="43" spans="2:7" ht="27.75" customHeight="1"/>
    <row r="44" spans="2:7" ht="20.25" customHeight="1">
      <c r="D44" s="475">
        <f>D42-E42</f>
        <v>0</v>
      </c>
      <c r="F44" s="475">
        <f>SUM(F26:F41)</f>
        <v>11771097.020000001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Impresion7/9/2025 2:22:17 PM &amp;R&amp;"Segoe UI,Regular"&amp;10 Pagina : 1 de 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A7" sqref="A7:B7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93" t="s">
        <v>0</v>
      </c>
      <c r="B4" s="493"/>
    </row>
    <row r="5" spans="1:4" ht="18.75">
      <c r="A5" s="501" t="s">
        <v>317</v>
      </c>
      <c r="B5" s="501"/>
    </row>
    <row r="6" spans="1:4">
      <c r="A6" s="502" t="s">
        <v>492</v>
      </c>
      <c r="B6" s="502"/>
    </row>
    <row r="7" spans="1:4" ht="18.75">
      <c r="A7" s="501" t="s">
        <v>2</v>
      </c>
      <c r="B7" s="501"/>
    </row>
    <row r="8" spans="1:4" ht="15.75">
      <c r="A8" s="46"/>
    </row>
    <row r="10" spans="1:4" ht="15" customHeight="1">
      <c r="A10" s="49" t="s">
        <v>318</v>
      </c>
      <c r="B10" s="201" t="s">
        <v>278</v>
      </c>
    </row>
    <row r="11" spans="1:4">
      <c r="A11" s="47" t="s">
        <v>319</v>
      </c>
      <c r="B11" s="481"/>
    </row>
    <row r="12" spans="1:4">
      <c r="A12" s="48" t="s">
        <v>320</v>
      </c>
      <c r="B12" s="177">
        <v>10937551.439999999</v>
      </c>
    </row>
    <row r="13" spans="1:4" ht="15.75">
      <c r="A13" s="48" t="s">
        <v>321</v>
      </c>
      <c r="B13" s="37">
        <v>0</v>
      </c>
    </row>
    <row r="14" spans="1:4">
      <c r="A14" s="49" t="s">
        <v>322</v>
      </c>
      <c r="B14" s="50">
        <f>SUM(B11:B13)</f>
        <v>10937551.439999999</v>
      </c>
      <c r="D14" s="51"/>
    </row>
    <row r="15" spans="1:4">
      <c r="D15" s="52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J35" sqref="J35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93" t="s">
        <v>0</v>
      </c>
      <c r="B4" s="493"/>
    </row>
    <row r="5" spans="1:3" ht="18.75">
      <c r="A5" s="501" t="s">
        <v>323</v>
      </c>
      <c r="B5" s="501"/>
    </row>
    <row r="6" spans="1:3">
      <c r="A6" s="502" t="s">
        <v>493</v>
      </c>
      <c r="B6" s="502"/>
    </row>
    <row r="7" spans="1:3" ht="18.75">
      <c r="A7" s="501" t="s">
        <v>2</v>
      </c>
      <c r="B7" s="501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3" t="s">
        <v>310</v>
      </c>
      <c r="B11" s="201" t="s">
        <v>278</v>
      </c>
    </row>
    <row r="12" spans="1:3" ht="15.75">
      <c r="A12" s="30" t="s">
        <v>324</v>
      </c>
      <c r="B12" s="44">
        <v>812653.82</v>
      </c>
    </row>
    <row r="13" spans="1:3" ht="15" customHeight="1">
      <c r="A13" s="28" t="s">
        <v>325</v>
      </c>
      <c r="B13" s="34">
        <f>+B12</f>
        <v>812653.82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5" sqref="A5:D5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93" t="s">
        <v>0</v>
      </c>
      <c r="B3" s="493"/>
      <c r="C3" s="493"/>
      <c r="D3" s="493"/>
      <c r="E3" s="39"/>
    </row>
    <row r="4" spans="1:5" ht="18.75">
      <c r="A4" s="501" t="s">
        <v>326</v>
      </c>
      <c r="B4" s="501"/>
      <c r="C4" s="501"/>
      <c r="D4" s="501"/>
      <c r="E4" s="40"/>
    </row>
    <row r="5" spans="1:5" ht="18.75">
      <c r="A5" s="502" t="s">
        <v>494</v>
      </c>
      <c r="B5" s="509"/>
      <c r="C5" s="509"/>
      <c r="D5" s="509"/>
      <c r="E5" s="40"/>
    </row>
    <row r="6" spans="1:5" ht="18.75">
      <c r="B6" s="501" t="s">
        <v>2</v>
      </c>
      <c r="C6" s="501"/>
    </row>
    <row r="7" spans="1:5" ht="15.75">
      <c r="C7" s="23"/>
    </row>
    <row r="8" spans="1:5" ht="15.75">
      <c r="C8" s="23"/>
    </row>
    <row r="9" spans="1:5" ht="21">
      <c r="C9" s="238">
        <v>2023</v>
      </c>
    </row>
    <row r="10" spans="1:5" ht="15" customHeight="1">
      <c r="B10" s="202" t="s">
        <v>310</v>
      </c>
      <c r="C10" s="201" t="s">
        <v>278</v>
      </c>
    </row>
    <row r="11" spans="1:5" ht="15.75">
      <c r="B11" s="182" t="s">
        <v>327</v>
      </c>
      <c r="C11" s="36"/>
    </row>
    <row r="12" spans="1:5" ht="15.75">
      <c r="B12" s="182" t="s">
        <v>328</v>
      </c>
      <c r="C12" s="36">
        <v>408559.99</v>
      </c>
    </row>
    <row r="13" spans="1:5" ht="15.75">
      <c r="B13" s="183" t="s">
        <v>329</v>
      </c>
      <c r="C13" s="42"/>
    </row>
    <row r="14" spans="1:5" ht="15.75">
      <c r="B14" s="183" t="s">
        <v>330</v>
      </c>
      <c r="C14" s="42"/>
    </row>
    <row r="15" spans="1:5" ht="15.75">
      <c r="B15" s="183" t="s">
        <v>331</v>
      </c>
      <c r="C15" s="37"/>
    </row>
    <row r="16" spans="1:5" ht="15.75">
      <c r="B16" s="185" t="s">
        <v>407</v>
      </c>
      <c r="C16" s="461">
        <v>7122540.6600000001</v>
      </c>
    </row>
    <row r="17" spans="2:3" ht="15.75">
      <c r="B17" s="185" t="s">
        <v>409</v>
      </c>
      <c r="C17" s="37">
        <v>2572709.4300000002</v>
      </c>
    </row>
    <row r="18" spans="2:3" ht="15.75">
      <c r="B18" s="183" t="s">
        <v>332</v>
      </c>
      <c r="C18" s="37"/>
    </row>
    <row r="19" spans="2:3" ht="15.75">
      <c r="B19" s="184" t="s">
        <v>333</v>
      </c>
      <c r="C19" s="37"/>
    </row>
    <row r="20" spans="2:3" ht="15.75">
      <c r="B20" s="184" t="s">
        <v>334</v>
      </c>
      <c r="C20" s="37"/>
    </row>
    <row r="21" spans="2:3" ht="15.75">
      <c r="B21" s="43" t="s">
        <v>335</v>
      </c>
      <c r="C21" s="38">
        <f>SUM(C11:C20)</f>
        <v>10103810.08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93" t="s">
        <v>0</v>
      </c>
      <c r="B1" s="493"/>
    </row>
    <row r="2" spans="1:4" ht="18.75">
      <c r="A2" s="501" t="s">
        <v>336</v>
      </c>
      <c r="B2" s="501"/>
    </row>
    <row r="3" spans="1:4">
      <c r="A3" s="502" t="s">
        <v>475</v>
      </c>
      <c r="B3" s="509"/>
      <c r="C3" s="187"/>
      <c r="D3" s="187"/>
    </row>
    <row r="4" spans="1:4" ht="18.75">
      <c r="A4" s="501" t="s">
        <v>2</v>
      </c>
      <c r="B4" s="501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3" t="s">
        <v>310</v>
      </c>
      <c r="B7" s="201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93" t="s">
        <v>0</v>
      </c>
      <c r="B1" s="493"/>
    </row>
    <row r="2" spans="1:2" ht="18.75">
      <c r="A2" s="501" t="s">
        <v>344</v>
      </c>
      <c r="B2" s="501"/>
    </row>
    <row r="3" spans="1:2">
      <c r="A3" s="502" t="s">
        <v>476</v>
      </c>
      <c r="B3" s="502"/>
    </row>
    <row r="4" spans="1:2" ht="18.75">
      <c r="A4" s="501" t="s">
        <v>2</v>
      </c>
      <c r="B4" s="501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503" t="s">
        <v>310</v>
      </c>
      <c r="B8" s="506" t="s">
        <v>278</v>
      </c>
    </row>
    <row r="9" spans="1:2">
      <c r="A9" s="504"/>
      <c r="B9" s="507"/>
    </row>
    <row r="10" spans="1:2">
      <c r="A10" s="505"/>
      <c r="B10" s="508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93" t="s">
        <v>0</v>
      </c>
      <c r="B1" s="493"/>
    </row>
    <row r="2" spans="1:2" ht="18.75">
      <c r="A2" s="501" t="s">
        <v>347</v>
      </c>
      <c r="B2" s="501"/>
    </row>
    <row r="3" spans="1:2">
      <c r="A3" s="502" t="s">
        <v>477</v>
      </c>
      <c r="B3" s="509"/>
    </row>
    <row r="4" spans="1:2" ht="18.75">
      <c r="A4" s="501" t="s">
        <v>2</v>
      </c>
      <c r="B4" s="501"/>
    </row>
    <row r="5" spans="1:2" ht="15.75">
      <c r="A5" s="22"/>
      <c r="B5" s="23"/>
    </row>
    <row r="6" spans="1:2" ht="15.75">
      <c r="A6" s="22"/>
      <c r="B6" s="23"/>
    </row>
    <row r="7" spans="1:2">
      <c r="A7" s="503" t="s">
        <v>310</v>
      </c>
      <c r="B7" s="506" t="s">
        <v>278</v>
      </c>
    </row>
    <row r="8" spans="1:2">
      <c r="A8" s="504"/>
      <c r="B8" s="507"/>
    </row>
    <row r="9" spans="1:2">
      <c r="A9" s="505"/>
      <c r="B9" s="508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A5" sqref="A5:B5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93" t="s">
        <v>0</v>
      </c>
      <c r="B2" s="493"/>
    </row>
    <row r="3" spans="1:4" ht="18.75">
      <c r="A3" s="501" t="s">
        <v>349</v>
      </c>
      <c r="B3" s="501"/>
    </row>
    <row r="4" spans="1:4">
      <c r="A4" s="502" t="s">
        <v>495</v>
      </c>
      <c r="B4" s="509"/>
    </row>
    <row r="5" spans="1:4" ht="18.75">
      <c r="A5" s="501" t="s">
        <v>2</v>
      </c>
      <c r="B5" s="501"/>
    </row>
    <row r="7" spans="1:4">
      <c r="B7" s="237">
        <v>2023</v>
      </c>
    </row>
    <row r="8" spans="1:4" ht="15" customHeight="1">
      <c r="A8" s="204" t="s">
        <v>350</v>
      </c>
      <c r="B8" s="201" t="s">
        <v>278</v>
      </c>
    </row>
    <row r="9" spans="1:4" ht="15.75">
      <c r="A9" s="12" t="s">
        <v>294</v>
      </c>
      <c r="B9" s="13"/>
    </row>
    <row r="10" spans="1:4" ht="15.75">
      <c r="A10" s="2" t="s">
        <v>351</v>
      </c>
      <c r="B10" s="14">
        <f>SUM(B9)</f>
        <v>0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8" t="s">
        <v>278</v>
      </c>
    </row>
    <row r="13" spans="1:4" ht="15.75">
      <c r="A13" s="18" t="s">
        <v>31</v>
      </c>
      <c r="B13" s="444">
        <v>13119082.08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13119082.08</v>
      </c>
    </row>
    <row r="26" spans="1:2" ht="18.75">
      <c r="A26" s="20" t="s">
        <v>354</v>
      </c>
      <c r="B26" s="21">
        <f>+B10+B25</f>
        <v>13119082.08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43" workbookViewId="0">
      <selection activeCell="D14" sqref="D14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3" customWidth="1"/>
    <col min="4" max="4" width="31" customWidth="1"/>
  </cols>
  <sheetData>
    <row r="2" spans="1:3" ht="15.75">
      <c r="B2" s="493" t="s">
        <v>0</v>
      </c>
      <c r="C2" s="493"/>
    </row>
    <row r="3" spans="1:3" ht="15.75">
      <c r="B3" s="510" t="s">
        <v>355</v>
      </c>
      <c r="C3" s="510"/>
    </row>
    <row r="4" spans="1:3">
      <c r="A4" s="502" t="s">
        <v>496</v>
      </c>
      <c r="B4" s="509"/>
      <c r="C4" s="509"/>
    </row>
    <row r="5" spans="1:3" ht="15" customHeight="1">
      <c r="B5" s="510" t="s">
        <v>2</v>
      </c>
      <c r="C5" s="510"/>
    </row>
    <row r="6" spans="1:3" ht="15" customHeight="1">
      <c r="C6" s="239">
        <v>2025</v>
      </c>
    </row>
    <row r="7" spans="1:3" ht="15" customHeight="1">
      <c r="B7" s="2" t="s">
        <v>356</v>
      </c>
      <c r="C7" s="192" t="s">
        <v>278</v>
      </c>
    </row>
    <row r="8" spans="1:3" ht="20.25" customHeight="1">
      <c r="B8" s="3" t="s">
        <v>357</v>
      </c>
      <c r="C8" s="193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1470674.45</v>
      </c>
    </row>
    <row r="11" spans="1:3" ht="15" customHeight="1">
      <c r="B11" s="6" t="s">
        <v>360</v>
      </c>
      <c r="C11" s="7">
        <v>136775.32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12000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763280.88</v>
      </c>
    </row>
    <row r="16" spans="1:3" ht="15.75">
      <c r="B16" s="6" t="s">
        <v>362</v>
      </c>
      <c r="C16" s="7">
        <f>153046.62+25867.02+152831.05</f>
        <v>331744.68999999994</v>
      </c>
    </row>
    <row r="17" spans="2:3" ht="15.75">
      <c r="B17" s="6" t="s">
        <v>363</v>
      </c>
      <c r="C17" s="7">
        <v>125594.89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>
        <v>90721.2</v>
      </c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206000</v>
      </c>
    </row>
    <row r="26" spans="2:3" ht="15.75">
      <c r="B26" s="6" t="s">
        <v>56</v>
      </c>
      <c r="C26" s="7"/>
    </row>
    <row r="27" spans="2:3" ht="15.75">
      <c r="B27" s="6" t="s">
        <v>39</v>
      </c>
      <c r="C27" s="7">
        <v>847055.54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450903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277028.59999999998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123960.86</v>
      </c>
      <c r="F36" s="231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2580037.4500000002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15079.54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4">
        <f>SUM(C10:C66)</f>
        <v>7430856.4200000009</v>
      </c>
    </row>
    <row r="68" spans="2:4">
      <c r="B68" s="9"/>
      <c r="D68" s="10"/>
    </row>
    <row r="69" spans="2:4">
      <c r="C69" s="195"/>
    </row>
    <row r="72" spans="2:4">
      <c r="C72" s="196"/>
    </row>
    <row r="73" spans="2:4">
      <c r="C73" s="196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4" sqref="A4:F4"/>
    </sheetView>
  </sheetViews>
  <sheetFormatPr baseColWidth="10" defaultRowHeight="15"/>
  <cols>
    <col min="1" max="1" width="16.5703125" style="445" customWidth="1"/>
    <col min="2" max="2" width="16.5703125" style="445" bestFit="1" customWidth="1"/>
    <col min="3" max="3" width="52.140625" style="445" bestFit="1" customWidth="1"/>
    <col min="4" max="5" width="14.28515625" style="450" bestFit="1" customWidth="1"/>
    <col min="6" max="6" width="14.85546875" style="445" customWidth="1"/>
    <col min="7" max="7" width="14.140625" style="445" bestFit="1" customWidth="1"/>
    <col min="8" max="8" width="11.42578125" style="445"/>
    <col min="9" max="9" width="14.140625" style="445" bestFit="1" customWidth="1"/>
    <col min="10" max="16384" width="11.42578125" style="445"/>
  </cols>
  <sheetData>
    <row r="1" spans="1:7" ht="21.75" customHeight="1"/>
    <row r="2" spans="1:7" ht="18.75" customHeight="1">
      <c r="A2" s="493" t="s">
        <v>1</v>
      </c>
      <c r="B2" s="493"/>
      <c r="C2" s="493"/>
      <c r="D2" s="493"/>
      <c r="E2" s="493"/>
      <c r="F2" s="493"/>
    </row>
    <row r="3" spans="1:7" ht="22.9" customHeight="1">
      <c r="A3" s="493" t="s">
        <v>483</v>
      </c>
      <c r="B3" s="493"/>
      <c r="C3" s="493"/>
      <c r="D3" s="493"/>
      <c r="E3" s="493"/>
      <c r="F3" s="493"/>
    </row>
    <row r="4" spans="1:7" ht="14.25" customHeight="1">
      <c r="A4" s="493" t="s">
        <v>2</v>
      </c>
      <c r="B4" s="493"/>
      <c r="C4" s="493"/>
      <c r="D4" s="493"/>
      <c r="E4" s="493"/>
      <c r="F4" s="493"/>
    </row>
    <row r="5" spans="1:7" ht="18" customHeight="1">
      <c r="C5" s="446"/>
    </row>
    <row r="6" spans="1:7" ht="10.5" customHeight="1"/>
    <row r="7" spans="1:7" ht="15" customHeight="1">
      <c r="A7" s="403" t="s">
        <v>3</v>
      </c>
      <c r="B7" s="447" t="s">
        <v>4</v>
      </c>
      <c r="C7" s="447" t="s">
        <v>5</v>
      </c>
      <c r="D7" s="451" t="s">
        <v>6</v>
      </c>
      <c r="E7" s="452" t="s">
        <v>7</v>
      </c>
      <c r="F7" s="403" t="s">
        <v>8</v>
      </c>
    </row>
    <row r="8" spans="1:7" ht="15" customHeight="1">
      <c r="A8" s="450">
        <v>250.31000000005588</v>
      </c>
      <c r="B8" s="448" t="s">
        <v>11</v>
      </c>
      <c r="C8" s="448" t="s">
        <v>12</v>
      </c>
      <c r="D8" s="453">
        <v>1971448</v>
      </c>
      <c r="E8" s="454">
        <v>1971350.39</v>
      </c>
      <c r="F8" s="177">
        <f>A8+D8-E8</f>
        <v>347.92000000015832</v>
      </c>
    </row>
    <row r="9" spans="1:7" ht="15" customHeight="1">
      <c r="A9" s="450">
        <v>427.34000000217929</v>
      </c>
      <c r="B9" s="448" t="s">
        <v>14</v>
      </c>
      <c r="C9" s="448" t="s">
        <v>15</v>
      </c>
      <c r="D9" s="453">
        <v>0</v>
      </c>
      <c r="E9" s="454">
        <v>325</v>
      </c>
      <c r="F9" s="177">
        <f t="shared" ref="F9:F16" si="0">A9+D9-E9</f>
        <v>102.34000000217929</v>
      </c>
    </row>
    <row r="10" spans="1:7" ht="15" customHeight="1">
      <c r="A10" s="450">
        <v>15888055.349999994</v>
      </c>
      <c r="B10" s="448" t="s">
        <v>9</v>
      </c>
      <c r="C10" s="448" t="s">
        <v>10</v>
      </c>
      <c r="D10" s="453">
        <v>8585571.8000000007</v>
      </c>
      <c r="E10" s="454">
        <v>10204809.51</v>
      </c>
      <c r="F10" s="177">
        <f t="shared" si="0"/>
        <v>14268817.639999995</v>
      </c>
      <c r="G10" s="457">
        <f>SUM(F8:F10)</f>
        <v>14269267.899999997</v>
      </c>
    </row>
    <row r="11" spans="1:7" ht="15" customHeight="1">
      <c r="A11" s="450"/>
      <c r="B11" s="174" t="s">
        <v>16</v>
      </c>
      <c r="C11" s="350" t="s">
        <v>17</v>
      </c>
      <c r="D11" s="453">
        <v>7997505.6900000004</v>
      </c>
      <c r="E11" s="454"/>
      <c r="F11" s="177">
        <f t="shared" si="0"/>
        <v>7997505.6900000004</v>
      </c>
    </row>
    <row r="12" spans="1:7" ht="15" customHeight="1">
      <c r="A12" s="450"/>
      <c r="B12" s="240" t="s">
        <v>18</v>
      </c>
      <c r="C12" s="351" t="s">
        <v>19</v>
      </c>
      <c r="D12" s="453"/>
      <c r="E12" s="454"/>
      <c r="F12" s="177">
        <f t="shared" si="0"/>
        <v>0</v>
      </c>
    </row>
    <row r="13" spans="1:7" ht="15" customHeight="1">
      <c r="A13" s="450">
        <v>1672241.7000000002</v>
      </c>
      <c r="B13" s="416" t="s">
        <v>20</v>
      </c>
      <c r="C13" s="352" t="s">
        <v>21</v>
      </c>
      <c r="D13" s="453"/>
      <c r="E13" s="454"/>
      <c r="F13" s="177">
        <f t="shared" si="0"/>
        <v>1672241.7000000002</v>
      </c>
    </row>
    <row r="14" spans="1:7" ht="15" customHeight="1">
      <c r="A14" s="450">
        <v>4007893.56</v>
      </c>
      <c r="B14" s="416" t="s">
        <v>22</v>
      </c>
      <c r="C14" s="352" t="s">
        <v>23</v>
      </c>
      <c r="D14" s="453"/>
      <c r="E14" s="454"/>
      <c r="F14" s="177">
        <f t="shared" si="0"/>
        <v>4007893.56</v>
      </c>
    </row>
    <row r="15" spans="1:7" ht="15" customHeight="1">
      <c r="A15" s="450">
        <v>6470031.6499999985</v>
      </c>
      <c r="B15" s="419" t="s">
        <v>24</v>
      </c>
      <c r="C15" s="419" t="s">
        <v>25</v>
      </c>
      <c r="D15" s="453"/>
      <c r="E15" s="454"/>
      <c r="F15" s="177">
        <f t="shared" si="0"/>
        <v>6470031.6499999985</v>
      </c>
    </row>
    <row r="16" spans="1:7" ht="15" customHeight="1">
      <c r="A16" s="450">
        <v>2992414.4799999991</v>
      </c>
      <c r="B16" s="240" t="s">
        <v>59</v>
      </c>
      <c r="C16" s="351" t="s">
        <v>60</v>
      </c>
      <c r="D16" s="453"/>
      <c r="E16" s="454"/>
      <c r="F16" s="177">
        <f t="shared" si="0"/>
        <v>2992414.4799999991</v>
      </c>
      <c r="G16" s="457">
        <f>SUM(F13:F16)</f>
        <v>15142581.389999997</v>
      </c>
    </row>
    <row r="17" spans="1:10" ht="15" customHeight="1">
      <c r="A17" s="450"/>
      <c r="B17" s="448" t="s">
        <v>423</v>
      </c>
      <c r="C17" s="448" t="s">
        <v>424</v>
      </c>
      <c r="D17" s="453">
        <v>134196.29999999999</v>
      </c>
      <c r="E17" s="454">
        <v>134196.29999999999</v>
      </c>
      <c r="F17" s="444">
        <f t="shared" ref="F17:F24" si="1">-(E17+A17-D17)</f>
        <v>0</v>
      </c>
    </row>
    <row r="18" spans="1:10" ht="15" customHeight="1">
      <c r="A18" s="450">
        <v>7317451.6500000004</v>
      </c>
      <c r="B18" s="448" t="s">
        <v>28</v>
      </c>
      <c r="C18" s="448" t="s">
        <v>29</v>
      </c>
      <c r="D18" s="453">
        <v>7902765.9400000004</v>
      </c>
      <c r="E18" s="454">
        <v>2891777.39</v>
      </c>
      <c r="F18" s="444">
        <f t="shared" si="1"/>
        <v>-2306463.1000000006</v>
      </c>
    </row>
    <row r="19" spans="1:10" ht="15" customHeight="1">
      <c r="A19" s="445">
        <v>4105785.62</v>
      </c>
      <c r="B19" s="448" t="s">
        <v>406</v>
      </c>
      <c r="C19" s="448" t="s">
        <v>407</v>
      </c>
      <c r="D19" s="453">
        <v>36368.480000000003</v>
      </c>
      <c r="E19" s="454">
        <v>763280.88</v>
      </c>
      <c r="F19" s="444">
        <f t="shared" si="1"/>
        <v>-4832698.0199999996</v>
      </c>
      <c r="I19" s="343"/>
      <c r="J19" s="456"/>
    </row>
    <row r="20" spans="1:10" ht="15" customHeight="1">
      <c r="A20" s="445">
        <v>2070329.87</v>
      </c>
      <c r="B20" s="448" t="s">
        <v>408</v>
      </c>
      <c r="C20" s="448" t="s">
        <v>409</v>
      </c>
      <c r="D20" s="453">
        <v>0</v>
      </c>
      <c r="E20" s="454">
        <v>125594.89</v>
      </c>
      <c r="F20" s="444">
        <f t="shared" si="1"/>
        <v>-2195924.7600000002</v>
      </c>
    </row>
    <row r="21" spans="1:10" ht="15" customHeight="1">
      <c r="A21" s="445">
        <v>767824.7</v>
      </c>
      <c r="B21" s="448" t="s">
        <v>26</v>
      </c>
      <c r="C21" s="448" t="s">
        <v>27</v>
      </c>
      <c r="D21" s="453">
        <v>676406.35</v>
      </c>
      <c r="E21" s="454">
        <v>430566.56</v>
      </c>
      <c r="F21" s="444">
        <f t="shared" si="1"/>
        <v>-521984.91000000003</v>
      </c>
      <c r="I21" s="450"/>
    </row>
    <row r="22" spans="1:10" ht="15" customHeight="1">
      <c r="A22" s="450">
        <v>4666393.5499999812</v>
      </c>
      <c r="B22" s="416" t="s">
        <v>61</v>
      </c>
      <c r="C22" s="416" t="s">
        <v>62</v>
      </c>
      <c r="D22" s="453"/>
      <c r="E22" s="454">
        <v>7997505.6900000051</v>
      </c>
      <c r="F22" s="444">
        <f t="shared" si="1"/>
        <v>-12663899.239999987</v>
      </c>
    </row>
    <row r="23" spans="1:10" ht="15" customHeight="1">
      <c r="A23" s="450">
        <v>12103529</v>
      </c>
      <c r="B23" s="172" t="s">
        <v>63</v>
      </c>
      <c r="C23" s="233" t="s">
        <v>64</v>
      </c>
      <c r="D23" s="453"/>
      <c r="E23" s="454"/>
      <c r="F23" s="444">
        <f t="shared" si="1"/>
        <v>-12103529</v>
      </c>
      <c r="I23" s="457"/>
    </row>
    <row r="24" spans="1:10" ht="15" customHeight="1">
      <c r="B24" s="448" t="s">
        <v>30</v>
      </c>
      <c r="C24" s="448" t="s">
        <v>31</v>
      </c>
      <c r="D24" s="453">
        <v>0</v>
      </c>
      <c r="E24" s="454">
        <v>10557019.800000001</v>
      </c>
      <c r="F24" s="444">
        <f t="shared" si="1"/>
        <v>-10557019.800000001</v>
      </c>
    </row>
    <row r="25" spans="1:10" ht="15" customHeight="1">
      <c r="B25" s="448" t="s">
        <v>36</v>
      </c>
      <c r="C25" s="448" t="s">
        <v>37</v>
      </c>
      <c r="D25" s="453">
        <v>240732.66</v>
      </c>
      <c r="E25" s="454">
        <v>0</v>
      </c>
      <c r="F25" s="463">
        <f>D25</f>
        <v>240732.66</v>
      </c>
    </row>
    <row r="26" spans="1:10" ht="15" customHeight="1">
      <c r="B26" s="448" t="s">
        <v>426</v>
      </c>
      <c r="C26" s="448" t="s">
        <v>427</v>
      </c>
      <c r="D26" s="453">
        <v>1551086.25</v>
      </c>
      <c r="E26" s="454">
        <v>0</v>
      </c>
      <c r="F26" s="462">
        <f t="shared" ref="F26:F42" si="2">D26</f>
        <v>1551086.25</v>
      </c>
    </row>
    <row r="27" spans="1:10" ht="15" customHeight="1">
      <c r="B27" s="448" t="s">
        <v>40</v>
      </c>
      <c r="C27" s="448" t="s">
        <v>41</v>
      </c>
      <c r="D27" s="453">
        <v>103861.3</v>
      </c>
      <c r="E27" s="454">
        <v>0</v>
      </c>
      <c r="F27" s="463">
        <f t="shared" si="2"/>
        <v>103861.3</v>
      </c>
    </row>
    <row r="28" spans="1:10" ht="15" customHeight="1">
      <c r="B28" s="448" t="s">
        <v>414</v>
      </c>
      <c r="C28" s="448" t="s">
        <v>42</v>
      </c>
      <c r="D28" s="453">
        <v>19782.75</v>
      </c>
      <c r="E28" s="454">
        <v>0</v>
      </c>
      <c r="F28" s="457">
        <f t="shared" si="2"/>
        <v>19782.75</v>
      </c>
    </row>
    <row r="29" spans="1:10" ht="15" customHeight="1">
      <c r="B29" s="448" t="s">
        <v>43</v>
      </c>
      <c r="C29" s="448" t="s">
        <v>44</v>
      </c>
      <c r="D29" s="453">
        <v>273827</v>
      </c>
      <c r="E29" s="454">
        <v>0</v>
      </c>
      <c r="F29" s="457">
        <f t="shared" si="2"/>
        <v>273827</v>
      </c>
    </row>
    <row r="30" spans="1:10" ht="15" customHeight="1">
      <c r="B30" s="448" t="s">
        <v>417</v>
      </c>
      <c r="C30" s="448" t="s">
        <v>418</v>
      </c>
      <c r="D30" s="453">
        <v>155034.62</v>
      </c>
      <c r="E30" s="454">
        <v>0</v>
      </c>
      <c r="F30" s="462">
        <f t="shared" si="2"/>
        <v>155034.62</v>
      </c>
    </row>
    <row r="31" spans="1:10" ht="15" customHeight="1">
      <c r="B31" s="448" t="s">
        <v>419</v>
      </c>
      <c r="C31" s="448" t="s">
        <v>420</v>
      </c>
      <c r="D31" s="453">
        <v>26203.02</v>
      </c>
      <c r="E31" s="454">
        <v>0</v>
      </c>
      <c r="F31" s="462">
        <f t="shared" si="2"/>
        <v>26203.02</v>
      </c>
    </row>
    <row r="32" spans="1:10" ht="15" customHeight="1">
      <c r="B32" s="448" t="s">
        <v>421</v>
      </c>
      <c r="C32" s="448" t="s">
        <v>422</v>
      </c>
      <c r="D32" s="453">
        <v>154816.25</v>
      </c>
      <c r="E32" s="454">
        <v>0</v>
      </c>
      <c r="F32" s="462">
        <f t="shared" si="2"/>
        <v>154816.25</v>
      </c>
    </row>
    <row r="33" spans="2:7" ht="15" customHeight="1">
      <c r="B33" s="448" t="s">
        <v>425</v>
      </c>
      <c r="C33" s="448" t="s">
        <v>33</v>
      </c>
      <c r="D33" s="453">
        <v>17000</v>
      </c>
      <c r="E33" s="454">
        <v>0</v>
      </c>
      <c r="F33" s="464">
        <f t="shared" si="2"/>
        <v>17000</v>
      </c>
    </row>
    <row r="34" spans="2:7" ht="15" customHeight="1">
      <c r="B34" s="448" t="s">
        <v>482</v>
      </c>
      <c r="C34" s="448" t="s">
        <v>364</v>
      </c>
      <c r="D34" s="453">
        <v>87999.96</v>
      </c>
      <c r="E34" s="454">
        <v>0</v>
      </c>
      <c r="F34" s="463">
        <f t="shared" si="2"/>
        <v>87999.96</v>
      </c>
    </row>
    <row r="35" spans="2:7" ht="15" customHeight="1">
      <c r="B35" s="448" t="s">
        <v>46</v>
      </c>
      <c r="C35" s="448" t="s">
        <v>47</v>
      </c>
      <c r="D35" s="453">
        <v>3085915.47</v>
      </c>
      <c r="E35" s="454">
        <v>0</v>
      </c>
      <c r="F35" s="463">
        <f t="shared" si="2"/>
        <v>3085915.47</v>
      </c>
    </row>
    <row r="36" spans="2:7" ht="15" customHeight="1">
      <c r="B36" s="448" t="s">
        <v>438</v>
      </c>
      <c r="C36" s="448" t="s">
        <v>439</v>
      </c>
      <c r="D36" s="453">
        <v>17700</v>
      </c>
      <c r="E36" s="454">
        <v>0</v>
      </c>
      <c r="F36" s="463">
        <f t="shared" si="2"/>
        <v>17700</v>
      </c>
      <c r="G36" s="457">
        <f>SUM(F36+F35+F34+F27+F25)</f>
        <v>3536209.39</v>
      </c>
    </row>
    <row r="37" spans="2:7" ht="15" customHeight="1">
      <c r="B37" s="448" t="s">
        <v>34</v>
      </c>
      <c r="C37" s="448" t="s">
        <v>35</v>
      </c>
      <c r="D37" s="453">
        <v>125594.89</v>
      </c>
      <c r="E37" s="454">
        <v>0</v>
      </c>
      <c r="F37" s="462">
        <f t="shared" si="2"/>
        <v>125594.89</v>
      </c>
    </row>
    <row r="38" spans="2:7" ht="15" customHeight="1">
      <c r="B38" s="448" t="s">
        <v>473</v>
      </c>
      <c r="C38" s="448" t="s">
        <v>48</v>
      </c>
      <c r="D38" s="453">
        <v>104902.96</v>
      </c>
      <c r="E38" s="454">
        <v>0</v>
      </c>
      <c r="F38" s="464">
        <f t="shared" si="2"/>
        <v>104902.96</v>
      </c>
    </row>
    <row r="39" spans="2:7" ht="15" customHeight="1">
      <c r="B39" s="448" t="s">
        <v>440</v>
      </c>
      <c r="C39" s="448" t="s">
        <v>441</v>
      </c>
      <c r="D39" s="453">
        <v>87999.96</v>
      </c>
      <c r="E39" s="454">
        <v>0</v>
      </c>
      <c r="F39" s="464">
        <f t="shared" si="2"/>
        <v>87999.96</v>
      </c>
    </row>
    <row r="40" spans="2:7" ht="15" customHeight="1">
      <c r="B40" s="448" t="s">
        <v>428</v>
      </c>
      <c r="C40" s="448" t="s">
        <v>429</v>
      </c>
      <c r="D40" s="453">
        <v>92147.15</v>
      </c>
      <c r="E40" s="454">
        <v>0</v>
      </c>
      <c r="F40" s="462">
        <f t="shared" si="2"/>
        <v>92147.15</v>
      </c>
    </row>
    <row r="41" spans="2:7" ht="15" customHeight="1">
      <c r="B41" s="448" t="s">
        <v>52</v>
      </c>
      <c r="C41" s="448" t="s">
        <v>53</v>
      </c>
      <c r="D41" s="453">
        <v>1541207.61</v>
      </c>
      <c r="E41" s="454">
        <v>0</v>
      </c>
      <c r="F41" s="462">
        <f t="shared" si="2"/>
        <v>1541207.61</v>
      </c>
      <c r="G41" s="457">
        <f>SUM(F41+F40+F37+F32+F31+F30+F26)</f>
        <v>3646089.79</v>
      </c>
    </row>
    <row r="42" spans="2:7" ht="15" customHeight="1">
      <c r="B42" s="448" t="s">
        <v>434</v>
      </c>
      <c r="C42" s="448" t="s">
        <v>435</v>
      </c>
      <c r="D42" s="453">
        <v>86352</v>
      </c>
      <c r="E42" s="454">
        <v>0</v>
      </c>
      <c r="F42" s="464">
        <f t="shared" si="2"/>
        <v>86352</v>
      </c>
      <c r="G42" s="457">
        <f>SUM(F42+F39+F38+F33)</f>
        <v>296254.92000000004</v>
      </c>
    </row>
    <row r="43" spans="2:7">
      <c r="B43" s="449" t="s">
        <v>57</v>
      </c>
      <c r="C43" s="449" t="s">
        <v>58</v>
      </c>
      <c r="D43" s="455">
        <f>SUM(D8:D42)</f>
        <v>35076426.410000011</v>
      </c>
      <c r="E43" s="455">
        <f>SUM(E8:E42)</f>
        <v>35076426.410000011</v>
      </c>
      <c r="F43" s="457">
        <f>SUM(F8:F42)</f>
        <v>-1.862645149230957E-9</v>
      </c>
    </row>
    <row r="44" spans="2:7" ht="11.25" customHeight="1"/>
    <row r="45" spans="2:7" ht="13.5" customHeight="1"/>
    <row r="47" spans="2:7">
      <c r="D47" s="450">
        <f>D43-E43</f>
        <v>0</v>
      </c>
      <c r="F47" s="457">
        <f>SUM(F25:F42)</f>
        <v>7772163.8500000006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Impresion6/11/2025 1:39:12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pane ySplit="5" topLeftCell="A9" activePane="bottomLeft" state="frozen"/>
      <selection pane="bottomLeft" activeCell="A4" sqref="A4:F4"/>
    </sheetView>
  </sheetViews>
  <sheetFormatPr baseColWidth="10" defaultRowHeight="15"/>
  <cols>
    <col min="1" max="1" width="17.5703125" style="450" customWidth="1"/>
    <col min="2" max="2" width="18.85546875" style="445" customWidth="1"/>
    <col min="3" max="3" width="43.42578125" style="445" customWidth="1"/>
    <col min="4" max="4" width="16" style="450" customWidth="1"/>
    <col min="5" max="5" width="13.85546875" style="450" bestFit="1" customWidth="1"/>
    <col min="6" max="6" width="14.85546875" style="450" bestFit="1" customWidth="1"/>
    <col min="7" max="7" width="14.140625" style="445" bestFit="1" customWidth="1"/>
    <col min="8" max="16384" width="11.42578125" style="445"/>
  </cols>
  <sheetData>
    <row r="1" spans="1:10" ht="18.75" customHeight="1"/>
    <row r="2" spans="1:10" ht="18.75" customHeight="1">
      <c r="A2" s="493" t="s">
        <v>1</v>
      </c>
      <c r="B2" s="493"/>
      <c r="C2" s="493"/>
      <c r="D2" s="493"/>
      <c r="E2" s="493"/>
      <c r="F2" s="493"/>
    </row>
    <row r="3" spans="1:10" ht="18.75" customHeight="1">
      <c r="A3" s="493" t="s">
        <v>481</v>
      </c>
      <c r="B3" s="493"/>
      <c r="C3" s="493"/>
      <c r="D3" s="493"/>
      <c r="E3" s="493"/>
      <c r="F3" s="493"/>
    </row>
    <row r="4" spans="1:10" ht="18.75" customHeight="1">
      <c r="A4" s="493" t="s">
        <v>2</v>
      </c>
      <c r="B4" s="493"/>
      <c r="C4" s="493"/>
      <c r="D4" s="493"/>
      <c r="E4" s="493"/>
      <c r="F4" s="493"/>
    </row>
    <row r="5" spans="1:10" ht="18.75" customHeight="1">
      <c r="C5" s="446"/>
    </row>
    <row r="6" spans="1:10" ht="13.5" customHeight="1"/>
    <row r="7" spans="1:10">
      <c r="A7" s="403" t="s">
        <v>3</v>
      </c>
      <c r="B7" s="447" t="s">
        <v>4</v>
      </c>
      <c r="C7" s="447" t="s">
        <v>5</v>
      </c>
      <c r="D7" s="451" t="s">
        <v>6</v>
      </c>
      <c r="E7" s="452" t="s">
        <v>7</v>
      </c>
      <c r="F7" s="403" t="s">
        <v>8</v>
      </c>
    </row>
    <row r="8" spans="1:10" ht="15" customHeight="1">
      <c r="A8" s="450">
        <v>575.31000000005588</v>
      </c>
      <c r="B8" s="448" t="s">
        <v>11</v>
      </c>
      <c r="C8" s="448" t="s">
        <v>12</v>
      </c>
      <c r="D8" s="453">
        <v>0</v>
      </c>
      <c r="E8" s="454">
        <v>325</v>
      </c>
      <c r="F8" s="177">
        <f>A8+D8-E8</f>
        <v>250.31000000005588</v>
      </c>
    </row>
    <row r="9" spans="1:10" ht="15" customHeight="1">
      <c r="B9" s="448" t="s">
        <v>416</v>
      </c>
      <c r="C9" s="448" t="s">
        <v>13</v>
      </c>
      <c r="D9" s="453">
        <v>30000</v>
      </c>
      <c r="E9" s="454">
        <v>0</v>
      </c>
      <c r="F9" s="177">
        <f t="shared" ref="F9:F17" si="0">A9+D9-E9</f>
        <v>30000</v>
      </c>
      <c r="I9" s="343"/>
      <c r="J9" s="456"/>
    </row>
    <row r="10" spans="1:10" ht="15" customHeight="1">
      <c r="A10" s="450">
        <v>752.34000000217929</v>
      </c>
      <c r="B10" s="448" t="s">
        <v>14</v>
      </c>
      <c r="C10" s="448" t="s">
        <v>15</v>
      </c>
      <c r="D10" s="453">
        <v>0</v>
      </c>
      <c r="E10" s="454">
        <v>325</v>
      </c>
      <c r="F10" s="177">
        <f t="shared" si="0"/>
        <v>427.34000000217929</v>
      </c>
    </row>
    <row r="11" spans="1:10" ht="15" customHeight="1">
      <c r="A11" s="450">
        <v>25214931.129999995</v>
      </c>
      <c r="B11" s="448" t="s">
        <v>9</v>
      </c>
      <c r="C11" s="448" t="s">
        <v>10</v>
      </c>
      <c r="D11" s="453">
        <v>481307.58</v>
      </c>
      <c r="E11" s="454">
        <v>9808183.3599999994</v>
      </c>
      <c r="F11" s="177">
        <f t="shared" si="0"/>
        <v>15888055.349999994</v>
      </c>
      <c r="G11" s="457">
        <f>SUM(F8:F11)</f>
        <v>15918732.999999996</v>
      </c>
    </row>
    <row r="12" spans="1:10" ht="15" customHeight="1">
      <c r="B12" s="174" t="s">
        <v>16</v>
      </c>
      <c r="C12" s="350" t="s">
        <v>17</v>
      </c>
      <c r="D12" s="343">
        <v>4698888.5</v>
      </c>
      <c r="E12" s="454"/>
      <c r="F12" s="177">
        <f t="shared" si="0"/>
        <v>4698888.5</v>
      </c>
    </row>
    <row r="13" spans="1:10" ht="15" customHeight="1">
      <c r="B13" s="240" t="s">
        <v>18</v>
      </c>
      <c r="C13" s="351" t="s">
        <v>19</v>
      </c>
      <c r="D13" s="453"/>
      <c r="E13" s="454"/>
      <c r="F13" s="177">
        <f t="shared" si="0"/>
        <v>0</v>
      </c>
    </row>
    <row r="14" spans="1:10" ht="15" customHeight="1">
      <c r="B14" s="416" t="s">
        <v>20</v>
      </c>
      <c r="C14" s="352" t="s">
        <v>21</v>
      </c>
      <c r="D14" s="453">
        <v>1672241.7000000002</v>
      </c>
      <c r="E14" s="454"/>
      <c r="F14" s="177">
        <f t="shared" si="0"/>
        <v>1672241.7000000002</v>
      </c>
    </row>
    <row r="15" spans="1:10" ht="15" customHeight="1">
      <c r="B15" s="416" t="s">
        <v>22</v>
      </c>
      <c r="C15" s="352" t="s">
        <v>23</v>
      </c>
      <c r="D15" s="453">
        <v>6139314.3399999999</v>
      </c>
      <c r="E15" s="454"/>
      <c r="F15" s="177">
        <f t="shared" si="0"/>
        <v>6139314.3399999999</v>
      </c>
    </row>
    <row r="16" spans="1:10" ht="15" customHeight="1">
      <c r="B16" s="419" t="s">
        <v>24</v>
      </c>
      <c r="C16" s="419" t="s">
        <v>25</v>
      </c>
      <c r="D16" s="453">
        <v>7604387.1599999964</v>
      </c>
      <c r="E16" s="454"/>
      <c r="F16" s="177">
        <f t="shared" si="0"/>
        <v>7604387.1599999964</v>
      </c>
    </row>
    <row r="17" spans="1:7" ht="15" customHeight="1">
      <c r="B17" s="240" t="s">
        <v>59</v>
      </c>
      <c r="C17" s="351" t="s">
        <v>60</v>
      </c>
      <c r="D17" s="453">
        <v>1930481.8299999996</v>
      </c>
      <c r="E17" s="454"/>
      <c r="F17" s="177">
        <f t="shared" si="0"/>
        <v>1930481.8299999996</v>
      </c>
      <c r="G17" s="457">
        <f>SUM(F14:F17)</f>
        <v>17346425.029999994</v>
      </c>
    </row>
    <row r="18" spans="1:7" ht="15" customHeight="1">
      <c r="A18" s="450">
        <v>2977286.13</v>
      </c>
      <c r="B18" s="448" t="s">
        <v>28</v>
      </c>
      <c r="C18" s="448" t="s">
        <v>29</v>
      </c>
      <c r="D18" s="453">
        <v>2990262.04</v>
      </c>
      <c r="E18" s="454">
        <v>7330427.5599999996</v>
      </c>
      <c r="F18" s="444">
        <f t="shared" ref="F18:F24" si="1">-(E18+A18-D18)</f>
        <v>-7317451.6499999994</v>
      </c>
    </row>
    <row r="19" spans="1:7" ht="15" customHeight="1">
      <c r="A19" s="450">
        <v>8128345.0899999999</v>
      </c>
      <c r="B19" s="448" t="s">
        <v>406</v>
      </c>
      <c r="C19" s="448" t="s">
        <v>407</v>
      </c>
      <c r="D19" s="453">
        <v>4785840.3499999996</v>
      </c>
      <c r="E19" s="454">
        <v>763280.88</v>
      </c>
      <c r="F19" s="444">
        <f t="shared" si="1"/>
        <v>-4105785.620000001</v>
      </c>
    </row>
    <row r="20" spans="1:7" ht="15" customHeight="1">
      <c r="A20" s="450">
        <v>1944734.98</v>
      </c>
      <c r="B20" s="448" t="s">
        <v>408</v>
      </c>
      <c r="C20" s="448" t="s">
        <v>409</v>
      </c>
      <c r="D20" s="453">
        <v>0</v>
      </c>
      <c r="E20" s="454">
        <v>125594.89</v>
      </c>
      <c r="F20" s="444">
        <f t="shared" si="1"/>
        <v>-2070329.8699999999</v>
      </c>
    </row>
    <row r="21" spans="1:7" ht="15" customHeight="1">
      <c r="A21" s="450">
        <v>950304.84</v>
      </c>
      <c r="B21" s="448" t="s">
        <v>26</v>
      </c>
      <c r="C21" s="448" t="s">
        <v>27</v>
      </c>
      <c r="D21" s="453">
        <v>286809.02</v>
      </c>
      <c r="E21" s="454">
        <v>104328.88</v>
      </c>
      <c r="F21" s="444">
        <f t="shared" si="1"/>
        <v>-767824.7</v>
      </c>
    </row>
    <row r="22" spans="1:7" ht="15" customHeight="1">
      <c r="A22" s="450">
        <v>-10446188.149999999</v>
      </c>
      <c r="B22" s="416" t="s">
        <v>61</v>
      </c>
      <c r="C22" s="416" t="s">
        <v>62</v>
      </c>
      <c r="D22" s="453"/>
      <c r="E22" s="454">
        <v>22045313.52999999</v>
      </c>
      <c r="F22" s="444">
        <f t="shared" si="1"/>
        <v>-11599125.379999992</v>
      </c>
    </row>
    <row r="23" spans="1:7" ht="15" customHeight="1">
      <c r="A23" s="450">
        <v>21661775.889999997</v>
      </c>
      <c r="B23" s="172" t="s">
        <v>63</v>
      </c>
      <c r="C23" s="233" t="s">
        <v>64</v>
      </c>
      <c r="D23" s="453"/>
      <c r="E23" s="454"/>
      <c r="F23" s="444">
        <f t="shared" si="1"/>
        <v>-21661775.889999997</v>
      </c>
    </row>
    <row r="24" spans="1:7" ht="15" customHeight="1">
      <c r="B24" s="448" t="s">
        <v>30</v>
      </c>
      <c r="C24" s="448" t="s">
        <v>31</v>
      </c>
      <c r="D24" s="453">
        <v>0</v>
      </c>
      <c r="E24" s="454">
        <v>481307.58</v>
      </c>
      <c r="F24" s="444">
        <f t="shared" si="1"/>
        <v>-481307.58</v>
      </c>
    </row>
    <row r="25" spans="1:7" ht="15" customHeight="1">
      <c r="B25" s="448" t="s">
        <v>36</v>
      </c>
      <c r="C25" s="448" t="s">
        <v>37</v>
      </c>
      <c r="D25" s="453">
        <v>179673.49</v>
      </c>
      <c r="E25" s="454">
        <v>0</v>
      </c>
      <c r="F25" s="459">
        <f>D25</f>
        <v>179673.49</v>
      </c>
    </row>
    <row r="26" spans="1:7" ht="15" customHeight="1">
      <c r="B26" s="448" t="s">
        <v>426</v>
      </c>
      <c r="C26" s="448" t="s">
        <v>427</v>
      </c>
      <c r="D26" s="453">
        <v>763280.88</v>
      </c>
      <c r="E26" s="454">
        <v>0</v>
      </c>
      <c r="F26" s="458">
        <f t="shared" ref="F26:F37" si="2">D26</f>
        <v>763280.88</v>
      </c>
    </row>
    <row r="27" spans="1:7" ht="15" customHeight="1">
      <c r="B27" s="448" t="s">
        <v>40</v>
      </c>
      <c r="C27" s="448" t="s">
        <v>41</v>
      </c>
      <c r="D27" s="453">
        <v>1800515.41</v>
      </c>
      <c r="E27" s="454">
        <v>0</v>
      </c>
      <c r="F27" s="459">
        <f t="shared" si="2"/>
        <v>1800515.41</v>
      </c>
    </row>
    <row r="28" spans="1:7" ht="15" customHeight="1">
      <c r="B28" s="448" t="s">
        <v>414</v>
      </c>
      <c r="C28" s="448" t="s">
        <v>42</v>
      </c>
      <c r="D28" s="453">
        <v>15767.35</v>
      </c>
      <c r="E28" s="454">
        <v>0</v>
      </c>
      <c r="F28" s="450">
        <f t="shared" si="2"/>
        <v>15767.35</v>
      </c>
    </row>
    <row r="29" spans="1:7" ht="15" customHeight="1">
      <c r="B29" s="448" t="s">
        <v>43</v>
      </c>
      <c r="C29" s="448" t="s">
        <v>44</v>
      </c>
      <c r="D29" s="453">
        <v>494886.43</v>
      </c>
      <c r="E29" s="454">
        <v>0</v>
      </c>
      <c r="F29" s="450">
        <f t="shared" si="2"/>
        <v>494886.43</v>
      </c>
    </row>
    <row r="30" spans="1:7">
      <c r="B30" s="448" t="s">
        <v>425</v>
      </c>
      <c r="C30" s="448" t="s">
        <v>33</v>
      </c>
      <c r="D30" s="453">
        <v>13200</v>
      </c>
      <c r="E30" s="454">
        <v>0</v>
      </c>
      <c r="F30" s="460">
        <f t="shared" si="2"/>
        <v>13200</v>
      </c>
    </row>
    <row r="31" spans="1:7" ht="15" customHeight="1">
      <c r="B31" s="448" t="s">
        <v>46</v>
      </c>
      <c r="C31" s="448" t="s">
        <v>47</v>
      </c>
      <c r="D31" s="453">
        <v>5031047.34</v>
      </c>
      <c r="E31" s="454">
        <v>0</v>
      </c>
      <c r="F31" s="459">
        <f t="shared" si="2"/>
        <v>5031047.34</v>
      </c>
    </row>
    <row r="32" spans="1:7" ht="15" customHeight="1">
      <c r="B32" s="448" t="s">
        <v>438</v>
      </c>
      <c r="C32" s="448" t="s">
        <v>439</v>
      </c>
      <c r="D32" s="453">
        <v>11151</v>
      </c>
      <c r="E32" s="454">
        <v>0</v>
      </c>
      <c r="F32" s="459">
        <f t="shared" si="2"/>
        <v>11151</v>
      </c>
    </row>
    <row r="33" spans="2:7" ht="15" customHeight="1">
      <c r="B33" s="448" t="s">
        <v>34</v>
      </c>
      <c r="C33" s="448" t="s">
        <v>35</v>
      </c>
      <c r="D33" s="453">
        <v>125594.89</v>
      </c>
      <c r="E33" s="454">
        <v>0</v>
      </c>
      <c r="F33" s="458">
        <f t="shared" si="2"/>
        <v>125594.89</v>
      </c>
    </row>
    <row r="34" spans="2:7" ht="15" customHeight="1">
      <c r="B34" s="448" t="s">
        <v>473</v>
      </c>
      <c r="C34" s="448" t="s">
        <v>48</v>
      </c>
      <c r="D34" s="453">
        <v>104902.96</v>
      </c>
      <c r="E34" s="454">
        <v>0</v>
      </c>
      <c r="F34" s="460">
        <f t="shared" si="2"/>
        <v>104902.96</v>
      </c>
      <c r="G34" s="457">
        <f>SUM(F34+F30)</f>
        <v>118102.96</v>
      </c>
    </row>
    <row r="35" spans="2:7" ht="15" customHeight="1">
      <c r="B35" s="448" t="s">
        <v>440</v>
      </c>
      <c r="C35" s="448" t="s">
        <v>448</v>
      </c>
      <c r="D35" s="453">
        <v>4720</v>
      </c>
      <c r="E35" s="454">
        <v>0</v>
      </c>
      <c r="F35" s="459">
        <f t="shared" si="2"/>
        <v>4720</v>
      </c>
      <c r="G35" s="457">
        <f>SUM(F35+F32+F31+F27+F25)</f>
        <v>7027107.2400000002</v>
      </c>
    </row>
    <row r="36" spans="2:7">
      <c r="B36" s="448" t="s">
        <v>428</v>
      </c>
      <c r="C36" s="448" t="s">
        <v>429</v>
      </c>
      <c r="D36" s="453">
        <v>85000</v>
      </c>
      <c r="E36" s="454">
        <v>0</v>
      </c>
      <c r="F36" s="458">
        <f t="shared" si="2"/>
        <v>85000</v>
      </c>
    </row>
    <row r="37" spans="2:7" ht="15" customHeight="1">
      <c r="B37" s="448" t="s">
        <v>52</v>
      </c>
      <c r="C37" s="448" t="s">
        <v>53</v>
      </c>
      <c r="D37" s="453">
        <v>1409814.41</v>
      </c>
      <c r="E37" s="454">
        <v>0</v>
      </c>
      <c r="F37" s="458">
        <f t="shared" si="2"/>
        <v>1409814.41</v>
      </c>
      <c r="G37" s="457">
        <f>SUM(F37+F36+F33+F26)</f>
        <v>2383690.1799999997</v>
      </c>
    </row>
    <row r="38" spans="2:7">
      <c r="B38" s="449" t="s">
        <v>57</v>
      </c>
      <c r="C38" s="449" t="s">
        <v>58</v>
      </c>
      <c r="D38" s="455">
        <f>SUM(D8:D37)</f>
        <v>40659086.679999985</v>
      </c>
      <c r="E38" s="455">
        <f>SUM(E8:E37)</f>
        <v>40659086.679999985</v>
      </c>
      <c r="F38" s="450">
        <f>SUM(F8:F37)</f>
        <v>-1.862645149230957E-9</v>
      </c>
    </row>
    <row r="39" spans="2:7" ht="14.25" customHeight="1"/>
    <row r="40" spans="2:7" ht="15.75" customHeight="1"/>
    <row r="42" spans="2:7">
      <c r="D42" s="450">
        <f>D38-E38</f>
        <v>0</v>
      </c>
      <c r="F42" s="450">
        <f>SUM(F25:F37)</f>
        <v>10039554.160000002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Impresion5/12/2025 8:59:30 AM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17" activePane="bottomRight" state="frozen"/>
      <selection pane="topRight" activeCell="D1" sqref="D1"/>
      <selection pane="bottomLeft" activeCell="A15" sqref="A15"/>
      <selection pane="bottomRight" activeCell="A5" sqref="A5:F5"/>
    </sheetView>
  </sheetViews>
  <sheetFormatPr baseColWidth="10" defaultRowHeight="15"/>
  <cols>
    <col min="1" max="1" width="14.28515625" style="429" customWidth="1"/>
    <col min="2" max="2" width="16.5703125" style="429" bestFit="1" customWidth="1"/>
    <col min="3" max="3" width="52.140625" style="429" bestFit="1" customWidth="1"/>
    <col min="4" max="4" width="14.85546875" style="434" bestFit="1" customWidth="1"/>
    <col min="5" max="5" width="14.28515625" style="434" bestFit="1" customWidth="1"/>
    <col min="6" max="6" width="17.7109375" style="429" customWidth="1"/>
    <col min="7" max="7" width="14.140625" style="429" bestFit="1" customWidth="1"/>
    <col min="8" max="16384" width="11.42578125" style="429"/>
  </cols>
  <sheetData>
    <row r="1" spans="1:7" ht="10.35" customHeight="1"/>
    <row r="2" spans="1:7" ht="26.1" customHeight="1">
      <c r="C2" s="430"/>
    </row>
    <row r="3" spans="1:7" ht="22.9" customHeight="1">
      <c r="A3" s="493" t="s">
        <v>1</v>
      </c>
      <c r="B3" s="493"/>
      <c r="C3" s="493"/>
      <c r="D3" s="493"/>
      <c r="E3" s="493"/>
      <c r="F3" s="493"/>
    </row>
    <row r="4" spans="1:7" ht="12.75" customHeight="1">
      <c r="A4" s="493" t="s">
        <v>480</v>
      </c>
      <c r="B4" s="493"/>
      <c r="C4" s="493"/>
      <c r="D4" s="493"/>
      <c r="E4" s="493"/>
      <c r="F4" s="493"/>
    </row>
    <row r="5" spans="1:7" ht="18" customHeight="1">
      <c r="A5" s="493" t="s">
        <v>2</v>
      </c>
      <c r="B5" s="493"/>
      <c r="C5" s="493"/>
      <c r="D5" s="493"/>
      <c r="E5" s="493"/>
      <c r="F5" s="493"/>
    </row>
    <row r="6" spans="1:7" ht="17.25" customHeight="1"/>
    <row r="7" spans="1:7">
      <c r="A7" s="403" t="s">
        <v>3</v>
      </c>
      <c r="B7" s="431" t="s">
        <v>4</v>
      </c>
      <c r="C7" s="431" t="s">
        <v>5</v>
      </c>
      <c r="D7" s="439" t="s">
        <v>6</v>
      </c>
      <c r="E7" s="440" t="s">
        <v>7</v>
      </c>
      <c r="F7" s="403" t="s">
        <v>8</v>
      </c>
    </row>
    <row r="8" spans="1:7" ht="15" customHeight="1">
      <c r="A8" s="429">
        <v>900.31000000005588</v>
      </c>
      <c r="B8" s="432" t="s">
        <v>11</v>
      </c>
      <c r="C8" s="432" t="s">
        <v>12</v>
      </c>
      <c r="D8" s="436">
        <v>0</v>
      </c>
      <c r="E8" s="435">
        <v>325</v>
      </c>
      <c r="F8" s="177">
        <f>A8+D8-E8</f>
        <v>575.31000000005588</v>
      </c>
    </row>
    <row r="9" spans="1:7" ht="15" customHeight="1">
      <c r="A9" s="429">
        <v>0</v>
      </c>
      <c r="B9" s="432" t="s">
        <v>416</v>
      </c>
      <c r="C9" s="432" t="s">
        <v>13</v>
      </c>
      <c r="D9" s="436">
        <v>30000</v>
      </c>
      <c r="E9" s="435">
        <v>30000</v>
      </c>
      <c r="F9" s="177">
        <f t="shared" ref="F9:F17" si="0">A9+D9-E9</f>
        <v>0</v>
      </c>
    </row>
    <row r="10" spans="1:7" ht="15" customHeight="1">
      <c r="A10" s="429">
        <v>1077.3400000021793</v>
      </c>
      <c r="B10" s="432" t="s">
        <v>14</v>
      </c>
      <c r="C10" s="432" t="s">
        <v>15</v>
      </c>
      <c r="D10" s="436">
        <v>0</v>
      </c>
      <c r="E10" s="435">
        <v>325</v>
      </c>
      <c r="F10" s="177">
        <f t="shared" si="0"/>
        <v>752.34000000217929</v>
      </c>
    </row>
    <row r="11" spans="1:7" ht="15" customHeight="1">
      <c r="A11" s="429">
        <v>25954661.18</v>
      </c>
      <c r="B11" s="432" t="s">
        <v>9</v>
      </c>
      <c r="C11" s="432" t="s">
        <v>10</v>
      </c>
      <c r="D11" s="436">
        <v>8280261.2999999998</v>
      </c>
      <c r="E11" s="435">
        <v>9019991.3499999996</v>
      </c>
      <c r="F11" s="177">
        <f t="shared" si="0"/>
        <v>25214931.129999995</v>
      </c>
      <c r="G11" s="438">
        <f>SUM(F8:F11)</f>
        <v>25216258.779999997</v>
      </c>
    </row>
    <row r="12" spans="1:7" ht="15" customHeight="1">
      <c r="B12" s="174" t="s">
        <v>16</v>
      </c>
      <c r="C12" s="350" t="s">
        <v>17</v>
      </c>
      <c r="D12" s="434">
        <v>4672718.8499999996</v>
      </c>
      <c r="E12" s="435"/>
      <c r="F12" s="177">
        <f t="shared" si="0"/>
        <v>4672718.8499999996</v>
      </c>
    </row>
    <row r="13" spans="1:7" ht="15" customHeight="1">
      <c r="B13" s="240" t="s">
        <v>18</v>
      </c>
      <c r="C13" s="351" t="s">
        <v>19</v>
      </c>
      <c r="D13" s="436"/>
      <c r="E13" s="435"/>
      <c r="F13" s="177">
        <f t="shared" si="0"/>
        <v>0</v>
      </c>
    </row>
    <row r="14" spans="1:7" ht="15" customHeight="1">
      <c r="A14" s="434">
        <v>1756259.9399999995</v>
      </c>
      <c r="B14" s="416" t="s">
        <v>20</v>
      </c>
      <c r="C14" s="352" t="s">
        <v>21</v>
      </c>
      <c r="D14" s="436"/>
      <c r="E14" s="435"/>
      <c r="F14" s="177">
        <f t="shared" si="0"/>
        <v>1756259.9399999995</v>
      </c>
    </row>
    <row r="15" spans="1:7" ht="15" customHeight="1">
      <c r="A15" s="434">
        <v>6070784.4100000001</v>
      </c>
      <c r="B15" s="416" t="s">
        <v>22</v>
      </c>
      <c r="C15" s="352" t="s">
        <v>23</v>
      </c>
      <c r="F15" s="177">
        <f t="shared" si="0"/>
        <v>6070784.4100000001</v>
      </c>
    </row>
    <row r="16" spans="1:7" ht="15" customHeight="1">
      <c r="A16" s="434">
        <v>7314572.2199999951</v>
      </c>
      <c r="B16" s="419" t="s">
        <v>24</v>
      </c>
      <c r="C16" s="419" t="s">
        <v>25</v>
      </c>
      <c r="D16" s="436"/>
      <c r="E16" s="435"/>
      <c r="F16" s="177">
        <f t="shared" si="0"/>
        <v>7314572.2199999951</v>
      </c>
    </row>
    <row r="17" spans="1:7" ht="15" customHeight="1">
      <c r="A17" s="434">
        <v>2482353.7299999995</v>
      </c>
      <c r="B17" s="240" t="s">
        <v>59</v>
      </c>
      <c r="C17" s="351" t="s">
        <v>60</v>
      </c>
      <c r="D17" s="436"/>
      <c r="E17" s="435"/>
      <c r="F17" s="177">
        <f t="shared" si="0"/>
        <v>2482353.7299999995</v>
      </c>
      <c r="G17" s="438">
        <f>SUM(F14:F17)</f>
        <v>17623970.299999993</v>
      </c>
    </row>
    <row r="18" spans="1:7" ht="15" customHeight="1">
      <c r="A18" s="434"/>
      <c r="B18" s="432" t="s">
        <v>423</v>
      </c>
      <c r="C18" s="432" t="s">
        <v>424</v>
      </c>
      <c r="D18" s="436">
        <v>271938.59999999998</v>
      </c>
      <c r="E18" s="435">
        <v>271938.59999999998</v>
      </c>
      <c r="F18" s="177">
        <f t="shared" ref="F18:F25" si="1">-(E18+A18-D18)</f>
        <v>0</v>
      </c>
    </row>
    <row r="19" spans="1:7" ht="15" customHeight="1">
      <c r="A19" s="434">
        <v>1897881.54</v>
      </c>
      <c r="B19" s="432" t="s">
        <v>28</v>
      </c>
      <c r="C19" s="432" t="s">
        <v>29</v>
      </c>
      <c r="D19" s="436">
        <v>6426858.0999999996</v>
      </c>
      <c r="E19" s="435">
        <v>7506262.6900000004</v>
      </c>
      <c r="F19" s="444">
        <f t="shared" si="1"/>
        <v>-2977286.1300000008</v>
      </c>
    </row>
    <row r="20" spans="1:7" ht="15" customHeight="1">
      <c r="A20" s="434">
        <v>7365064.21</v>
      </c>
      <c r="B20" s="432" t="s">
        <v>406</v>
      </c>
      <c r="C20" s="432" t="s">
        <v>407</v>
      </c>
      <c r="D20" s="436">
        <v>0</v>
      </c>
      <c r="E20" s="435">
        <v>763280.88</v>
      </c>
      <c r="F20" s="177">
        <f t="shared" si="1"/>
        <v>-8128345.0899999999</v>
      </c>
    </row>
    <row r="21" spans="1:7" ht="15" customHeight="1">
      <c r="A21" s="434">
        <v>1819140.09</v>
      </c>
      <c r="B21" s="432" t="s">
        <v>408</v>
      </c>
      <c r="C21" s="432" t="s">
        <v>409</v>
      </c>
      <c r="D21" s="436">
        <v>0</v>
      </c>
      <c r="E21" s="435">
        <v>125594.89</v>
      </c>
      <c r="F21" s="177">
        <f t="shared" si="1"/>
        <v>-1944734.98</v>
      </c>
    </row>
    <row r="22" spans="1:7" ht="15" customHeight="1">
      <c r="A22" s="434">
        <v>848594.65</v>
      </c>
      <c r="B22" s="432" t="s">
        <v>26</v>
      </c>
      <c r="C22" s="432" t="s">
        <v>27</v>
      </c>
      <c r="D22" s="436">
        <v>185098.84</v>
      </c>
      <c r="E22" s="435">
        <v>286809.03000000003</v>
      </c>
      <c r="F22" s="177">
        <f t="shared" si="1"/>
        <v>-950304.8400000002</v>
      </c>
    </row>
    <row r="23" spans="1:7" ht="15" customHeight="1">
      <c r="A23" s="434">
        <v>19799427.639999997</v>
      </c>
      <c r="B23" s="416" t="s">
        <v>61</v>
      </c>
      <c r="C23" s="416" t="s">
        <v>62</v>
      </c>
      <c r="D23" s="436"/>
      <c r="E23" s="435">
        <v>4672718.8499999903</v>
      </c>
      <c r="F23" s="177">
        <f t="shared" si="1"/>
        <v>-24472146.489999987</v>
      </c>
    </row>
    <row r="24" spans="1:7" ht="15" customHeight="1">
      <c r="A24" s="434">
        <v>11850501</v>
      </c>
      <c r="B24" s="172" t="s">
        <v>63</v>
      </c>
      <c r="C24" s="233" t="s">
        <v>64</v>
      </c>
      <c r="D24" s="436"/>
      <c r="E24" s="435"/>
      <c r="F24" s="177">
        <f t="shared" si="1"/>
        <v>-11850501</v>
      </c>
    </row>
    <row r="25" spans="1:7" ht="15" customHeight="1">
      <c r="A25" s="434"/>
      <c r="B25" s="432" t="s">
        <v>30</v>
      </c>
      <c r="C25" s="432" t="s">
        <v>31</v>
      </c>
      <c r="D25" s="436">
        <v>0</v>
      </c>
      <c r="E25" s="435">
        <v>8280261.2999999998</v>
      </c>
      <c r="F25" s="177">
        <f t="shared" si="1"/>
        <v>-8280261.2999999998</v>
      </c>
    </row>
    <row r="26" spans="1:7" ht="15" customHeight="1">
      <c r="B26" s="432" t="s">
        <v>36</v>
      </c>
      <c r="C26" s="432" t="s">
        <v>37</v>
      </c>
      <c r="D26" s="436">
        <v>287028.31</v>
      </c>
      <c r="E26" s="435">
        <v>0</v>
      </c>
      <c r="F26" s="443">
        <f>D26</f>
        <v>287028.31</v>
      </c>
    </row>
    <row r="27" spans="1:7" ht="15" customHeight="1">
      <c r="B27" s="432" t="s">
        <v>38</v>
      </c>
      <c r="C27" s="432" t="s">
        <v>39</v>
      </c>
      <c r="D27" s="436">
        <v>622150.54</v>
      </c>
      <c r="E27" s="435">
        <v>0</v>
      </c>
      <c r="F27" s="442">
        <f t="shared" ref="F27:F41" si="2">D27</f>
        <v>622150.54</v>
      </c>
    </row>
    <row r="28" spans="1:7" ht="15" customHeight="1">
      <c r="B28" s="432" t="s">
        <v>426</v>
      </c>
      <c r="C28" s="432" t="s">
        <v>427</v>
      </c>
      <c r="D28" s="436">
        <v>763280.88</v>
      </c>
      <c r="E28" s="435">
        <v>0</v>
      </c>
      <c r="F28" s="441">
        <f t="shared" si="2"/>
        <v>763280.88</v>
      </c>
    </row>
    <row r="29" spans="1:7" ht="15" customHeight="1">
      <c r="B29" s="432" t="s">
        <v>40</v>
      </c>
      <c r="C29" s="432" t="s">
        <v>41</v>
      </c>
      <c r="D29" s="436">
        <v>4005080.72</v>
      </c>
      <c r="E29" s="435">
        <v>0</v>
      </c>
      <c r="F29" s="443">
        <f t="shared" si="2"/>
        <v>4005080.72</v>
      </c>
    </row>
    <row r="30" spans="1:7" ht="15" customHeight="1">
      <c r="B30" s="432" t="s">
        <v>414</v>
      </c>
      <c r="C30" s="432" t="s">
        <v>42</v>
      </c>
      <c r="D30" s="436">
        <v>14153.99</v>
      </c>
      <c r="E30" s="435">
        <v>0</v>
      </c>
      <c r="F30" s="438">
        <f t="shared" si="2"/>
        <v>14153.99</v>
      </c>
    </row>
    <row r="31" spans="1:7" ht="15" customHeight="1">
      <c r="B31" s="432" t="s">
        <v>43</v>
      </c>
      <c r="C31" s="432" t="s">
        <v>44</v>
      </c>
      <c r="D31" s="436">
        <v>453834.55</v>
      </c>
      <c r="E31" s="435">
        <v>0</v>
      </c>
      <c r="F31" s="438">
        <f t="shared" si="2"/>
        <v>453834.55</v>
      </c>
    </row>
    <row r="32" spans="1:7" ht="15" customHeight="1">
      <c r="B32" s="432" t="s">
        <v>417</v>
      </c>
      <c r="C32" s="432" t="s">
        <v>418</v>
      </c>
      <c r="D32" s="436">
        <v>314329.24</v>
      </c>
      <c r="E32" s="435">
        <v>0</v>
      </c>
      <c r="F32" s="441">
        <f t="shared" si="2"/>
        <v>314329.24</v>
      </c>
    </row>
    <row r="33" spans="2:7" ht="15" customHeight="1">
      <c r="B33" s="432" t="s">
        <v>419</v>
      </c>
      <c r="C33" s="432" t="s">
        <v>420</v>
      </c>
      <c r="D33" s="436">
        <v>53126.04</v>
      </c>
      <c r="E33" s="435">
        <v>0</v>
      </c>
      <c r="F33" s="441">
        <f t="shared" si="2"/>
        <v>53126.04</v>
      </c>
    </row>
    <row r="34" spans="2:7" ht="15" customHeight="1">
      <c r="B34" s="432" t="s">
        <v>421</v>
      </c>
      <c r="C34" s="432" t="s">
        <v>422</v>
      </c>
      <c r="D34" s="436">
        <v>313886.5</v>
      </c>
      <c r="E34" s="435">
        <v>0</v>
      </c>
      <c r="F34" s="441">
        <f t="shared" si="2"/>
        <v>313886.5</v>
      </c>
    </row>
    <row r="35" spans="2:7">
      <c r="B35" s="432" t="s">
        <v>425</v>
      </c>
      <c r="C35" s="432" t="s">
        <v>33</v>
      </c>
      <c r="D35" s="436">
        <v>6900</v>
      </c>
      <c r="E35" s="435">
        <v>0</v>
      </c>
      <c r="F35" s="442">
        <f t="shared" si="2"/>
        <v>6900</v>
      </c>
    </row>
    <row r="36" spans="2:7" ht="15" customHeight="1">
      <c r="B36" s="432" t="s">
        <v>46</v>
      </c>
      <c r="C36" s="432" t="s">
        <v>47</v>
      </c>
      <c r="D36" s="436">
        <v>2328760.58</v>
      </c>
      <c r="E36" s="435">
        <v>0</v>
      </c>
      <c r="F36" s="443">
        <f t="shared" si="2"/>
        <v>2328760.58</v>
      </c>
      <c r="G36" s="438">
        <f>SUM(F36+F29+F26)</f>
        <v>6620869.6100000003</v>
      </c>
    </row>
    <row r="37" spans="2:7" ht="15" customHeight="1">
      <c r="B37" s="432" t="s">
        <v>34</v>
      </c>
      <c r="C37" s="432" t="s">
        <v>35</v>
      </c>
      <c r="D37" s="436">
        <v>125594.89</v>
      </c>
      <c r="E37" s="435">
        <v>0</v>
      </c>
      <c r="F37" s="441">
        <f t="shared" si="2"/>
        <v>125594.89</v>
      </c>
    </row>
    <row r="38" spans="2:7" ht="15" customHeight="1">
      <c r="B38" s="432" t="s">
        <v>445</v>
      </c>
      <c r="C38" s="432" t="s">
        <v>51</v>
      </c>
      <c r="D38" s="436">
        <v>3000</v>
      </c>
      <c r="E38" s="435">
        <v>0</v>
      </c>
      <c r="F38" s="442">
        <f t="shared" si="2"/>
        <v>3000</v>
      </c>
      <c r="G38" s="438">
        <f>SUM(F38+F35+F27)</f>
        <v>632050.54</v>
      </c>
    </row>
    <row r="39" spans="2:7">
      <c r="B39" s="432" t="s">
        <v>428</v>
      </c>
      <c r="C39" s="432" t="s">
        <v>429</v>
      </c>
      <c r="D39" s="436">
        <v>80000</v>
      </c>
      <c r="E39" s="435">
        <v>0</v>
      </c>
      <c r="F39" s="441">
        <f t="shared" si="2"/>
        <v>80000</v>
      </c>
    </row>
    <row r="40" spans="2:7" ht="15" customHeight="1">
      <c r="B40" s="432" t="s">
        <v>52</v>
      </c>
      <c r="C40" s="432" t="s">
        <v>53</v>
      </c>
      <c r="D40" s="436">
        <v>1709014.66</v>
      </c>
      <c r="E40" s="435">
        <v>0</v>
      </c>
      <c r="F40" s="441">
        <f t="shared" si="2"/>
        <v>1709014.66</v>
      </c>
    </row>
    <row r="41" spans="2:7" ht="15" customHeight="1">
      <c r="B41" s="432" t="s">
        <v>468</v>
      </c>
      <c r="C41" s="432" t="s">
        <v>469</v>
      </c>
      <c r="D41" s="436">
        <v>10491</v>
      </c>
      <c r="E41" s="435">
        <v>0</v>
      </c>
      <c r="F41" s="441">
        <f t="shared" si="2"/>
        <v>10491</v>
      </c>
      <c r="G41" s="438">
        <f>SUM(F41+F40+F39+F37+F34+F33+F32+F28)</f>
        <v>3369723.21</v>
      </c>
    </row>
    <row r="42" spans="2:7">
      <c r="B42" s="433" t="s">
        <v>57</v>
      </c>
      <c r="C42" s="433" t="s">
        <v>58</v>
      </c>
      <c r="D42" s="437">
        <f>SUM(D8:D41)</f>
        <v>30957507.589999992</v>
      </c>
      <c r="E42" s="437">
        <f>SUM(E8:E41)</f>
        <v>30957507.589999992</v>
      </c>
      <c r="F42" s="434">
        <f>SUM(F8:F41)</f>
        <v>-2.7939677238464355E-9</v>
      </c>
    </row>
    <row r="43" spans="2:7" ht="15.75" customHeight="1"/>
    <row r="45" spans="2:7">
      <c r="D45" s="434">
        <f>D42-E42</f>
        <v>0</v>
      </c>
      <c r="F45" s="438">
        <f>SUM(F26:F41)</f>
        <v>11090631.900000002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Impresion4/8/2025 9:19:18 AM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A5" sqref="A5:F5"/>
    </sheetView>
  </sheetViews>
  <sheetFormatPr baseColWidth="10" defaultRowHeight="15"/>
  <cols>
    <col min="1" max="1" width="14.140625" style="422" bestFit="1" customWidth="1"/>
    <col min="2" max="2" width="12.28515625" style="417" customWidth="1"/>
    <col min="3" max="3" width="52.140625" style="417" bestFit="1" customWidth="1"/>
    <col min="4" max="5" width="13.85546875" style="422" bestFit="1" customWidth="1"/>
    <col min="6" max="6" width="13.140625" style="417" bestFit="1" customWidth="1"/>
    <col min="7" max="7" width="14.140625" style="417" bestFit="1" customWidth="1"/>
    <col min="8" max="16384" width="11.42578125" style="417"/>
  </cols>
  <sheetData>
    <row r="1" spans="1:7" ht="16.5" customHeight="1"/>
    <row r="2" spans="1:7" ht="16.5" customHeight="1">
      <c r="C2" s="421"/>
    </row>
    <row r="3" spans="1:7" ht="16.5" customHeight="1">
      <c r="A3" s="493" t="s">
        <v>1</v>
      </c>
      <c r="B3" s="493"/>
      <c r="C3" s="493"/>
      <c r="D3" s="493"/>
      <c r="E3" s="493"/>
      <c r="F3" s="493"/>
    </row>
    <row r="4" spans="1:7" ht="16.5" customHeight="1">
      <c r="A4" s="493" t="s">
        <v>479</v>
      </c>
      <c r="B4" s="493"/>
      <c r="C4" s="493"/>
      <c r="D4" s="493"/>
      <c r="E4" s="493"/>
      <c r="F4" s="493"/>
    </row>
    <row r="5" spans="1:7" ht="16.5" customHeight="1">
      <c r="A5" s="493" t="s">
        <v>2</v>
      </c>
      <c r="B5" s="493"/>
      <c r="C5" s="493"/>
      <c r="D5" s="493"/>
      <c r="E5" s="493"/>
      <c r="F5" s="493"/>
    </row>
    <row r="6" spans="1:7" ht="16.5" customHeight="1"/>
    <row r="7" spans="1:7" ht="16.5" customHeight="1">
      <c r="A7" s="403" t="s">
        <v>3</v>
      </c>
      <c r="B7" s="418" t="s">
        <v>4</v>
      </c>
      <c r="C7" s="418" t="s">
        <v>5</v>
      </c>
      <c r="D7" s="423" t="s">
        <v>6</v>
      </c>
      <c r="E7" s="423" t="s">
        <v>7</v>
      </c>
      <c r="F7" s="403" t="s">
        <v>8</v>
      </c>
    </row>
    <row r="8" spans="1:7" ht="16.5" customHeight="1">
      <c r="A8" s="422">
        <v>1225.3100000000559</v>
      </c>
      <c r="B8" s="419" t="s">
        <v>11</v>
      </c>
      <c r="C8" s="419" t="s">
        <v>12</v>
      </c>
      <c r="D8" s="425">
        <v>0</v>
      </c>
      <c r="E8" s="425">
        <v>325</v>
      </c>
      <c r="F8" s="177">
        <f>A8+D8-E8</f>
        <v>900.31000000005588</v>
      </c>
    </row>
    <row r="9" spans="1:7" ht="16.5" customHeight="1">
      <c r="A9" s="422">
        <v>1402.3400000021793</v>
      </c>
      <c r="B9" s="419" t="s">
        <v>14</v>
      </c>
      <c r="C9" s="419" t="s">
        <v>15</v>
      </c>
      <c r="D9" s="425">
        <v>0</v>
      </c>
      <c r="E9" s="425">
        <v>325</v>
      </c>
      <c r="F9" s="177">
        <f t="shared" ref="F9:F16" si="0">A9+D9-E9</f>
        <v>1077.3400000021793</v>
      </c>
    </row>
    <row r="10" spans="1:7" ht="16.5" customHeight="1">
      <c r="A10" s="422">
        <v>22307608.939999998</v>
      </c>
      <c r="B10" s="419" t="s">
        <v>9</v>
      </c>
      <c r="C10" s="419" t="s">
        <v>10</v>
      </c>
      <c r="D10" s="425">
        <v>8018566.0999999996</v>
      </c>
      <c r="E10" s="425">
        <v>4371513.8600000003</v>
      </c>
      <c r="F10" s="177">
        <f t="shared" si="0"/>
        <v>25954661.18</v>
      </c>
      <c r="G10" s="426">
        <f>SUM(F8:F10)</f>
        <v>25956638.830000002</v>
      </c>
    </row>
    <row r="11" spans="1:7" ht="16.5" customHeight="1">
      <c r="B11" s="174" t="s">
        <v>16</v>
      </c>
      <c r="C11" s="350" t="s">
        <v>17</v>
      </c>
      <c r="D11" s="175">
        <v>6287244.9400000004</v>
      </c>
      <c r="E11" s="425"/>
      <c r="F11" s="177">
        <f t="shared" si="0"/>
        <v>6287244.9400000004</v>
      </c>
    </row>
    <row r="12" spans="1:7" ht="16.5" customHeight="1">
      <c r="B12" s="240" t="s">
        <v>18</v>
      </c>
      <c r="C12" s="351" t="s">
        <v>19</v>
      </c>
      <c r="D12" s="424"/>
      <c r="E12" s="425"/>
      <c r="F12" s="177">
        <f t="shared" si="0"/>
        <v>0</v>
      </c>
    </row>
    <row r="13" spans="1:7" ht="16.5" customHeight="1">
      <c r="A13" s="153">
        <v>1756259.9399999995</v>
      </c>
      <c r="B13" s="416" t="s">
        <v>20</v>
      </c>
      <c r="C13" s="352" t="s">
        <v>21</v>
      </c>
      <c r="D13" s="425"/>
      <c r="E13" s="425"/>
      <c r="F13" s="177">
        <f t="shared" si="0"/>
        <v>1756259.9399999995</v>
      </c>
    </row>
    <row r="14" spans="1:7" ht="16.5" customHeight="1">
      <c r="A14" s="153">
        <v>6070784.4100000001</v>
      </c>
      <c r="B14" s="416" t="s">
        <v>22</v>
      </c>
      <c r="C14" s="352" t="s">
        <v>23</v>
      </c>
      <c r="D14" s="425"/>
      <c r="E14" s="425"/>
      <c r="F14" s="177">
        <f t="shared" si="0"/>
        <v>6070784.4100000001</v>
      </c>
    </row>
    <row r="15" spans="1:7" ht="16.5" customHeight="1">
      <c r="A15" s="153">
        <v>7131627.0899999999</v>
      </c>
      <c r="B15" s="419" t="s">
        <v>24</v>
      </c>
      <c r="C15" s="419" t="s">
        <v>25</v>
      </c>
      <c r="D15" s="425">
        <v>128242.4</v>
      </c>
      <c r="E15" s="425">
        <v>0</v>
      </c>
      <c r="F15" s="177">
        <f t="shared" si="0"/>
        <v>7259869.4900000002</v>
      </c>
    </row>
    <row r="16" spans="1:7" ht="16.5" customHeight="1">
      <c r="A16" s="153">
        <v>2325762.6599999988</v>
      </c>
      <c r="B16" s="240" t="s">
        <v>59</v>
      </c>
      <c r="C16" s="351" t="s">
        <v>60</v>
      </c>
      <c r="D16" s="425"/>
      <c r="E16" s="425"/>
      <c r="F16" s="177">
        <f t="shared" si="0"/>
        <v>2325762.6599999988</v>
      </c>
      <c r="G16" s="426">
        <f>SUM(F13:F16)</f>
        <v>17412676.5</v>
      </c>
    </row>
    <row r="17" spans="1:6" ht="16.5" customHeight="1">
      <c r="B17" s="419" t="s">
        <v>423</v>
      </c>
      <c r="C17" s="419" t="s">
        <v>424</v>
      </c>
      <c r="D17" s="425">
        <v>3925.41</v>
      </c>
      <c r="E17" s="425">
        <v>0</v>
      </c>
    </row>
    <row r="18" spans="1:6" ht="16.5" customHeight="1">
      <c r="A18" s="422">
        <v>1554562.14</v>
      </c>
      <c r="B18" s="419" t="s">
        <v>28</v>
      </c>
      <c r="C18" s="419" t="s">
        <v>29</v>
      </c>
      <c r="D18" s="425">
        <v>2743219.16</v>
      </c>
      <c r="E18" s="425">
        <v>3086538.56</v>
      </c>
      <c r="F18" s="177">
        <f t="shared" ref="F18:F24" si="1">-(E18+A18-D18)</f>
        <v>-1897881.54</v>
      </c>
    </row>
    <row r="19" spans="1:6" ht="16.5" customHeight="1">
      <c r="A19" s="422">
        <v>6601783.3300000001</v>
      </c>
      <c r="B19" s="419" t="s">
        <v>406</v>
      </c>
      <c r="C19" s="419" t="s">
        <v>407</v>
      </c>
      <c r="D19" s="425">
        <v>0</v>
      </c>
      <c r="E19" s="425">
        <v>763280.88</v>
      </c>
      <c r="F19" s="177">
        <f t="shared" si="1"/>
        <v>-7365064.21</v>
      </c>
    </row>
    <row r="20" spans="1:6" ht="16.5" customHeight="1">
      <c r="A20" s="422">
        <v>1693545.2</v>
      </c>
      <c r="B20" s="419" t="s">
        <v>408</v>
      </c>
      <c r="C20" s="419" t="s">
        <v>409</v>
      </c>
      <c r="D20" s="425">
        <v>0</v>
      </c>
      <c r="E20" s="425">
        <v>125594.89</v>
      </c>
      <c r="F20" s="177">
        <f t="shared" si="1"/>
        <v>-1819140.0899999999</v>
      </c>
    </row>
    <row r="21" spans="1:6" ht="16.5" customHeight="1">
      <c r="A21" s="422">
        <v>734599.02</v>
      </c>
      <c r="B21" s="419" t="s">
        <v>26</v>
      </c>
      <c r="C21" s="419" t="s">
        <v>27</v>
      </c>
      <c r="D21" s="425">
        <v>0</v>
      </c>
      <c r="E21" s="425">
        <v>113995.63</v>
      </c>
      <c r="F21" s="177">
        <f t="shared" si="1"/>
        <v>-848594.65</v>
      </c>
    </row>
    <row r="22" spans="1:6" ht="16.5" customHeight="1">
      <c r="A22" s="422">
        <v>19588133.590000011</v>
      </c>
      <c r="B22" s="416" t="s">
        <v>61</v>
      </c>
      <c r="C22" s="416" t="s">
        <v>62</v>
      </c>
      <c r="D22" s="425"/>
      <c r="E22" s="425">
        <v>6287244.9399999958</v>
      </c>
      <c r="F22" s="177">
        <f t="shared" si="1"/>
        <v>-25875378.530000009</v>
      </c>
    </row>
    <row r="23" spans="1:6" ht="16.5" customHeight="1">
      <c r="A23" s="422">
        <v>9418122</v>
      </c>
      <c r="B23" s="172" t="s">
        <v>63</v>
      </c>
      <c r="C23" s="233" t="s">
        <v>64</v>
      </c>
      <c r="D23" s="425"/>
      <c r="E23" s="425"/>
      <c r="F23" s="177">
        <f t="shared" si="1"/>
        <v>-9418122</v>
      </c>
    </row>
    <row r="24" spans="1:6" ht="16.5" customHeight="1">
      <c r="B24" s="419" t="s">
        <v>30</v>
      </c>
      <c r="C24" s="419" t="s">
        <v>31</v>
      </c>
      <c r="D24" s="425">
        <v>0</v>
      </c>
      <c r="E24" s="425">
        <v>8018566.0999999996</v>
      </c>
      <c r="F24" s="177">
        <f t="shared" si="1"/>
        <v>-8018566.0999999996</v>
      </c>
    </row>
    <row r="25" spans="1:6" ht="16.5" customHeight="1">
      <c r="B25" s="419" t="s">
        <v>36</v>
      </c>
      <c r="C25" s="419" t="s">
        <v>37</v>
      </c>
      <c r="D25" s="425">
        <v>170377.5</v>
      </c>
      <c r="E25" s="425">
        <v>0</v>
      </c>
      <c r="F25" s="426">
        <f>D25</f>
        <v>170377.5</v>
      </c>
    </row>
    <row r="26" spans="1:6" ht="16.5" customHeight="1">
      <c r="B26" s="419" t="s">
        <v>426</v>
      </c>
      <c r="C26" s="419" t="s">
        <v>427</v>
      </c>
      <c r="D26" s="425">
        <v>763280.88</v>
      </c>
      <c r="E26" s="425">
        <v>0</v>
      </c>
      <c r="F26" s="426">
        <f t="shared" ref="F26:F42" si="2">D26</f>
        <v>763280.88</v>
      </c>
    </row>
    <row r="27" spans="1:6" ht="16.5" customHeight="1">
      <c r="B27" s="419" t="s">
        <v>40</v>
      </c>
      <c r="C27" s="419" t="s">
        <v>41</v>
      </c>
      <c r="D27" s="425">
        <v>661915.76</v>
      </c>
      <c r="E27" s="425">
        <v>0</v>
      </c>
      <c r="F27" s="426">
        <f t="shared" si="2"/>
        <v>661915.76</v>
      </c>
    </row>
    <row r="28" spans="1:6" ht="16.5" customHeight="1">
      <c r="B28" s="419" t="s">
        <v>414</v>
      </c>
      <c r="C28" s="419" t="s">
        <v>42</v>
      </c>
      <c r="D28" s="425">
        <v>8300.9699999999993</v>
      </c>
      <c r="E28" s="425">
        <v>0</v>
      </c>
      <c r="F28" s="426">
        <f t="shared" si="2"/>
        <v>8300.9699999999993</v>
      </c>
    </row>
    <row r="29" spans="1:6" ht="16.5" customHeight="1">
      <c r="B29" s="419" t="s">
        <v>43</v>
      </c>
      <c r="C29" s="419" t="s">
        <v>44</v>
      </c>
      <c r="D29" s="425">
        <v>765286.79</v>
      </c>
      <c r="E29" s="425">
        <v>0</v>
      </c>
      <c r="F29" s="426">
        <f t="shared" si="2"/>
        <v>765286.79</v>
      </c>
    </row>
    <row r="30" spans="1:6" ht="16.5" customHeight="1">
      <c r="B30" s="419" t="s">
        <v>417</v>
      </c>
      <c r="C30" s="419" t="s">
        <v>418</v>
      </c>
      <c r="D30" s="425">
        <v>4260</v>
      </c>
      <c r="E30" s="425">
        <v>0</v>
      </c>
      <c r="F30" s="426">
        <f t="shared" si="2"/>
        <v>4260</v>
      </c>
    </row>
    <row r="31" spans="1:6" ht="16.5" customHeight="1">
      <c r="B31" s="419" t="s">
        <v>419</v>
      </c>
      <c r="C31" s="419" t="s">
        <v>420</v>
      </c>
      <c r="D31" s="425">
        <v>1053.8800000000001</v>
      </c>
      <c r="E31" s="425">
        <v>0</v>
      </c>
      <c r="F31" s="426">
        <f t="shared" si="2"/>
        <v>1053.8800000000001</v>
      </c>
    </row>
    <row r="32" spans="1:6" ht="16.5" customHeight="1">
      <c r="B32" s="419" t="s">
        <v>421</v>
      </c>
      <c r="C32" s="419" t="s">
        <v>422</v>
      </c>
      <c r="D32" s="425">
        <v>4254</v>
      </c>
      <c r="E32" s="425">
        <v>0</v>
      </c>
      <c r="F32" s="426">
        <f t="shared" si="2"/>
        <v>4254</v>
      </c>
    </row>
    <row r="33" spans="2:7" ht="16.5" customHeight="1">
      <c r="B33" s="419" t="s">
        <v>425</v>
      </c>
      <c r="C33" s="419" t="s">
        <v>33</v>
      </c>
      <c r="D33" s="425">
        <v>4600</v>
      </c>
      <c r="E33" s="425">
        <v>0</v>
      </c>
      <c r="F33" s="426">
        <f t="shared" si="2"/>
        <v>4600</v>
      </c>
    </row>
    <row r="34" spans="2:7" ht="16.5" customHeight="1">
      <c r="B34" s="419" t="s">
        <v>446</v>
      </c>
      <c r="C34" s="419" t="s">
        <v>447</v>
      </c>
      <c r="D34" s="425">
        <v>4614.67</v>
      </c>
      <c r="E34" s="425">
        <v>0</v>
      </c>
      <c r="F34" s="426">
        <f t="shared" si="2"/>
        <v>4614.67</v>
      </c>
    </row>
    <row r="35" spans="2:7" ht="16.5" customHeight="1">
      <c r="B35" s="419" t="s">
        <v>46</v>
      </c>
      <c r="C35" s="419" t="s">
        <v>47</v>
      </c>
      <c r="D35" s="425">
        <v>1536743.15</v>
      </c>
      <c r="E35" s="425">
        <v>0</v>
      </c>
      <c r="F35" s="426">
        <f t="shared" si="2"/>
        <v>1536743.15</v>
      </c>
      <c r="G35" s="426">
        <f>SUM(F35+F27+F25)</f>
        <v>2369036.41</v>
      </c>
    </row>
    <row r="36" spans="2:7" ht="16.5" customHeight="1">
      <c r="B36" s="419" t="s">
        <v>34</v>
      </c>
      <c r="C36" s="419" t="s">
        <v>35</v>
      </c>
      <c r="D36" s="425">
        <v>125594.89</v>
      </c>
      <c r="E36" s="425">
        <v>0</v>
      </c>
      <c r="F36" s="426">
        <f t="shared" si="2"/>
        <v>125594.89</v>
      </c>
    </row>
    <row r="37" spans="2:7" ht="16.5" customHeight="1">
      <c r="B37" s="419" t="s">
        <v>49</v>
      </c>
      <c r="C37" s="419" t="s">
        <v>50</v>
      </c>
      <c r="D37" s="425">
        <v>16993.8</v>
      </c>
      <c r="E37" s="425">
        <v>0</v>
      </c>
      <c r="F37" s="426">
        <f t="shared" si="2"/>
        <v>16993.8</v>
      </c>
    </row>
    <row r="38" spans="2:7" ht="16.5" customHeight="1">
      <c r="B38" s="419" t="s">
        <v>445</v>
      </c>
      <c r="C38" s="419" t="s">
        <v>51</v>
      </c>
      <c r="D38" s="425">
        <v>3000</v>
      </c>
      <c r="E38" s="425">
        <v>0</v>
      </c>
      <c r="F38" s="426">
        <f t="shared" si="2"/>
        <v>3000</v>
      </c>
    </row>
    <row r="39" spans="2:7" ht="16.5" customHeight="1">
      <c r="B39" s="419" t="s">
        <v>440</v>
      </c>
      <c r="C39" s="419" t="s">
        <v>448</v>
      </c>
      <c r="D39" s="425">
        <v>4130</v>
      </c>
      <c r="E39" s="425">
        <v>0</v>
      </c>
      <c r="F39" s="426">
        <f t="shared" si="2"/>
        <v>4130</v>
      </c>
    </row>
    <row r="40" spans="2:7" ht="16.5" customHeight="1">
      <c r="B40" s="419" t="s">
        <v>428</v>
      </c>
      <c r="C40" s="419" t="s">
        <v>429</v>
      </c>
      <c r="D40" s="425">
        <v>80000</v>
      </c>
      <c r="E40" s="425">
        <v>0</v>
      </c>
      <c r="F40" s="426">
        <f t="shared" si="2"/>
        <v>80000</v>
      </c>
    </row>
    <row r="41" spans="2:7" ht="16.5" customHeight="1">
      <c r="B41" s="419" t="s">
        <v>52</v>
      </c>
      <c r="C41" s="419" t="s">
        <v>53</v>
      </c>
      <c r="D41" s="425">
        <v>1426780.56</v>
      </c>
      <c r="E41" s="425">
        <v>0</v>
      </c>
      <c r="F41" s="426">
        <f t="shared" si="2"/>
        <v>1426780.56</v>
      </c>
      <c r="G41" s="426">
        <f>SUM(F41+F40+F36+F34+F33+F32+F31+F30+F26)</f>
        <v>2414438.88</v>
      </c>
    </row>
    <row r="42" spans="2:7" ht="16.5" customHeight="1">
      <c r="B42" s="419" t="s">
        <v>55</v>
      </c>
      <c r="C42" s="419" t="s">
        <v>56</v>
      </c>
      <c r="D42" s="425">
        <v>5000</v>
      </c>
      <c r="E42" s="425">
        <v>0</v>
      </c>
      <c r="F42" s="426">
        <f t="shared" si="2"/>
        <v>5000</v>
      </c>
      <c r="G42" s="426">
        <f>SUM(F42+F39+F38+F37)</f>
        <v>29123.8</v>
      </c>
    </row>
    <row r="43" spans="2:7" ht="16.5" customHeight="1" thickBot="1">
      <c r="B43" s="420" t="s">
        <v>57</v>
      </c>
      <c r="C43" s="420" t="s">
        <v>58</v>
      </c>
      <c r="D43" s="427">
        <f>SUM(D8:D42)</f>
        <v>22767384.859999996</v>
      </c>
      <c r="E43" s="427">
        <f>SUM(E8:E42)</f>
        <v>22767384.859999996</v>
      </c>
      <c r="F43" s="428">
        <f>SUM(F8:F42)</f>
        <v>0</v>
      </c>
    </row>
    <row r="44" spans="2:7" ht="16.5" customHeight="1" thickTop="1"/>
    <row r="45" spans="2:7" ht="18.75" customHeight="1">
      <c r="F45" s="426"/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Impresion3/24/2025 1:45:28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8" topLeftCell="C9" activePane="bottomRight" state="frozen"/>
      <selection pane="topRight" activeCell="D1" sqref="D1"/>
      <selection pane="bottomLeft" activeCell="A11" sqref="A11"/>
      <selection pane="bottomRight" activeCell="A5" sqref="A5:F5"/>
    </sheetView>
  </sheetViews>
  <sheetFormatPr baseColWidth="10" defaultRowHeight="15"/>
  <cols>
    <col min="1" max="1" width="16" style="382" customWidth="1"/>
    <col min="2" max="2" width="17.42578125" style="406" customWidth="1"/>
    <col min="3" max="3" width="44.140625" style="406" customWidth="1"/>
    <col min="4" max="4" width="16" style="382" customWidth="1"/>
    <col min="5" max="5" width="14.28515625" style="382" bestFit="1" customWidth="1"/>
    <col min="6" max="6" width="15.5703125" style="406" customWidth="1"/>
    <col min="7" max="7" width="16" style="406" customWidth="1"/>
    <col min="8" max="16384" width="11.42578125" style="406"/>
  </cols>
  <sheetData>
    <row r="1" spans="1:7" ht="15.75" customHeight="1"/>
    <row r="2" spans="1:7" ht="15.75" customHeight="1">
      <c r="C2" s="375"/>
    </row>
    <row r="3" spans="1:7" ht="15.75" customHeight="1">
      <c r="A3" s="493" t="s">
        <v>1</v>
      </c>
      <c r="B3" s="493"/>
      <c r="C3" s="493"/>
      <c r="D3" s="493"/>
      <c r="E3" s="493"/>
      <c r="F3" s="493"/>
    </row>
    <row r="4" spans="1:7" ht="15.75" customHeight="1">
      <c r="A4" s="493" t="s">
        <v>478</v>
      </c>
      <c r="B4" s="493"/>
      <c r="C4" s="493"/>
      <c r="D4" s="493"/>
      <c r="E4" s="493"/>
      <c r="F4" s="493"/>
    </row>
    <row r="5" spans="1:7" ht="15.75" customHeight="1">
      <c r="A5" s="493" t="s">
        <v>2</v>
      </c>
      <c r="B5" s="493"/>
      <c r="C5" s="493"/>
      <c r="D5" s="493"/>
      <c r="E5" s="493"/>
      <c r="F5" s="493"/>
    </row>
    <row r="6" spans="1:7" ht="15.75" customHeight="1"/>
    <row r="7" spans="1:7" ht="15.75" customHeight="1"/>
    <row r="8" spans="1:7">
      <c r="A8" s="403" t="s">
        <v>3</v>
      </c>
      <c r="B8" s="408" t="s">
        <v>4</v>
      </c>
      <c r="C8" s="415" t="s">
        <v>5</v>
      </c>
      <c r="D8" s="403" t="s">
        <v>6</v>
      </c>
      <c r="E8" s="403" t="s">
        <v>7</v>
      </c>
      <c r="F8" s="408" t="s">
        <v>8</v>
      </c>
    </row>
    <row r="9" spans="1:7" ht="15" customHeight="1">
      <c r="A9" s="382">
        <v>1550.3100000000559</v>
      </c>
      <c r="B9" s="404" t="s">
        <v>11</v>
      </c>
      <c r="C9" s="413" t="s">
        <v>12</v>
      </c>
      <c r="D9" s="379">
        <v>0</v>
      </c>
      <c r="E9" s="380">
        <v>325</v>
      </c>
      <c r="F9" s="177">
        <f>A9+D9-E9</f>
        <v>1225.3100000000559</v>
      </c>
    </row>
    <row r="10" spans="1:7" ht="15" customHeight="1">
      <c r="A10" s="382">
        <v>1727.3400000021793</v>
      </c>
      <c r="B10" s="404" t="s">
        <v>14</v>
      </c>
      <c r="C10" s="413" t="s">
        <v>15</v>
      </c>
      <c r="D10" s="379">
        <v>0</v>
      </c>
      <c r="E10" s="380">
        <v>325</v>
      </c>
      <c r="F10" s="177">
        <f t="shared" ref="F10:F17" si="0">A10+D10-E10</f>
        <v>1402.3400000021793</v>
      </c>
    </row>
    <row r="11" spans="1:7" ht="15" customHeight="1">
      <c r="A11" s="382">
        <v>16815092.979999997</v>
      </c>
      <c r="B11" s="404" t="s">
        <v>9</v>
      </c>
      <c r="C11" s="413" t="s">
        <v>10</v>
      </c>
      <c r="D11" s="379">
        <v>9579824.25</v>
      </c>
      <c r="E11" s="380">
        <v>4087308.29</v>
      </c>
      <c r="F11" s="177">
        <f t="shared" si="0"/>
        <v>22307608.939999998</v>
      </c>
      <c r="G11" s="383">
        <f>SUM(F9:F11)</f>
        <v>22310236.59</v>
      </c>
    </row>
    <row r="12" spans="1:7" ht="15" customHeight="1">
      <c r="B12" s="174" t="s">
        <v>16</v>
      </c>
      <c r="C12" s="350" t="s">
        <v>17</v>
      </c>
      <c r="D12" s="382">
        <v>5624726.9100000001</v>
      </c>
      <c r="E12" s="380"/>
      <c r="F12" s="177">
        <f t="shared" si="0"/>
        <v>5624726.9100000001</v>
      </c>
    </row>
    <row r="13" spans="1:7" ht="15" customHeight="1">
      <c r="B13" s="240" t="s">
        <v>18</v>
      </c>
      <c r="C13" s="351" t="s">
        <v>19</v>
      </c>
      <c r="D13" s="380"/>
      <c r="E13" s="380"/>
      <c r="F13" s="177">
        <f t="shared" si="0"/>
        <v>0</v>
      </c>
    </row>
    <row r="14" spans="1:7" ht="15" customHeight="1">
      <c r="A14" s="382">
        <v>1756631.4699999997</v>
      </c>
      <c r="B14" s="286" t="s">
        <v>20</v>
      </c>
      <c r="C14" s="352" t="s">
        <v>21</v>
      </c>
      <c r="D14" s="380"/>
      <c r="E14" s="380"/>
      <c r="F14" s="177">
        <f t="shared" si="0"/>
        <v>1756631.4699999997</v>
      </c>
    </row>
    <row r="15" spans="1:7" ht="15" customHeight="1">
      <c r="A15" s="382">
        <v>6070784.4100000001</v>
      </c>
      <c r="B15" s="286" t="s">
        <v>22</v>
      </c>
      <c r="C15" s="352" t="s">
        <v>23</v>
      </c>
      <c r="D15" s="380"/>
      <c r="E15" s="380"/>
      <c r="F15" s="177">
        <f t="shared" si="0"/>
        <v>6070784.4100000001</v>
      </c>
    </row>
    <row r="16" spans="1:7" ht="15" customHeight="1">
      <c r="A16" s="382">
        <v>7822325.8199999966</v>
      </c>
      <c r="B16" s="286" t="s">
        <v>24</v>
      </c>
      <c r="C16" s="352" t="s">
        <v>25</v>
      </c>
      <c r="D16" s="380"/>
      <c r="E16" s="380"/>
      <c r="F16" s="177">
        <f t="shared" si="0"/>
        <v>7822325.8199999966</v>
      </c>
    </row>
    <row r="17" spans="1:7" ht="15" customHeight="1">
      <c r="A17" s="382">
        <v>1998465.0399999991</v>
      </c>
      <c r="B17" s="240" t="s">
        <v>59</v>
      </c>
      <c r="C17" s="351" t="s">
        <v>60</v>
      </c>
      <c r="D17" s="380"/>
      <c r="E17" s="380"/>
      <c r="F17" s="177">
        <f t="shared" si="0"/>
        <v>1998465.0399999991</v>
      </c>
      <c r="G17" s="383">
        <f>SUM(F14:F17)</f>
        <v>17648206.739999995</v>
      </c>
    </row>
    <row r="18" spans="1:7" ht="15" customHeight="1">
      <c r="B18" s="404" t="s">
        <v>423</v>
      </c>
      <c r="C18" s="413" t="s">
        <v>424</v>
      </c>
      <c r="D18" s="379">
        <v>135969.29999999999</v>
      </c>
      <c r="E18" s="380">
        <v>135969.29999999999</v>
      </c>
      <c r="F18" s="177">
        <f t="shared" ref="F18:F25" si="1">-(E18+A18-D18)</f>
        <v>0</v>
      </c>
    </row>
    <row r="19" spans="1:7" ht="15" customHeight="1">
      <c r="A19" s="382">
        <v>779718.31999999797</v>
      </c>
      <c r="B19" s="404" t="s">
        <v>28</v>
      </c>
      <c r="C19" s="413" t="s">
        <v>29</v>
      </c>
      <c r="D19" s="379">
        <v>1233523.8500000001</v>
      </c>
      <c r="E19" s="380">
        <v>2008367.67</v>
      </c>
      <c r="F19" s="177">
        <f t="shared" si="1"/>
        <v>-1554562.1399999978</v>
      </c>
    </row>
    <row r="20" spans="1:7" ht="15" customHeight="1">
      <c r="A20" s="382">
        <v>5838502.4500000002</v>
      </c>
      <c r="B20" s="404" t="s">
        <v>406</v>
      </c>
      <c r="C20" s="413" t="s">
        <v>407</v>
      </c>
      <c r="D20" s="379">
        <v>0</v>
      </c>
      <c r="E20" s="380">
        <v>763280.88</v>
      </c>
      <c r="F20" s="177">
        <f t="shared" si="1"/>
        <v>-6601783.3300000001</v>
      </c>
    </row>
    <row r="21" spans="1:7" ht="15" customHeight="1">
      <c r="A21" s="382">
        <v>1567950.31</v>
      </c>
      <c r="B21" s="404" t="s">
        <v>408</v>
      </c>
      <c r="C21" s="413" t="s">
        <v>409</v>
      </c>
      <c r="D21" s="379">
        <v>0</v>
      </c>
      <c r="E21" s="380">
        <v>125594.89</v>
      </c>
      <c r="F21" s="177">
        <f t="shared" si="1"/>
        <v>-1693545.2</v>
      </c>
    </row>
    <row r="22" spans="1:7" ht="15" customHeight="1">
      <c r="A22" s="382">
        <v>1217779.72</v>
      </c>
      <c r="B22" s="404" t="s">
        <v>26</v>
      </c>
      <c r="C22" s="413" t="s">
        <v>27</v>
      </c>
      <c r="D22" s="379">
        <v>554283.9</v>
      </c>
      <c r="E22" s="380">
        <v>71103.199999999997</v>
      </c>
      <c r="F22" s="177">
        <f t="shared" si="1"/>
        <v>-734599.0199999999</v>
      </c>
    </row>
    <row r="23" spans="1:7" ht="15" customHeight="1">
      <c r="A23" s="382">
        <v>18088483.569999982</v>
      </c>
      <c r="B23" s="286" t="s">
        <v>61</v>
      </c>
      <c r="C23" s="286" t="s">
        <v>62</v>
      </c>
      <c r="D23" s="380"/>
      <c r="E23" s="380">
        <v>5624726.9100000001</v>
      </c>
      <c r="F23" s="177">
        <f t="shared" si="1"/>
        <v>-23713210.479999982</v>
      </c>
    </row>
    <row r="24" spans="1:7" ht="15" customHeight="1">
      <c r="A24" s="382">
        <v>6974143</v>
      </c>
      <c r="B24" s="172" t="s">
        <v>63</v>
      </c>
      <c r="C24" s="233" t="s">
        <v>64</v>
      </c>
      <c r="D24" s="380"/>
      <c r="E24" s="380"/>
      <c r="F24" s="177">
        <f t="shared" si="1"/>
        <v>-6974143</v>
      </c>
    </row>
    <row r="25" spans="1:7" ht="15" customHeight="1">
      <c r="B25" s="404" t="s">
        <v>30</v>
      </c>
      <c r="C25" s="413" t="s">
        <v>31</v>
      </c>
      <c r="D25" s="379">
        <v>0</v>
      </c>
      <c r="E25" s="380">
        <v>9579824.25</v>
      </c>
      <c r="F25" s="177">
        <f t="shared" si="1"/>
        <v>-9579824.25</v>
      </c>
    </row>
    <row r="26" spans="1:7" ht="15" customHeight="1">
      <c r="B26" s="404" t="s">
        <v>36</v>
      </c>
      <c r="C26" s="413" t="s">
        <v>37</v>
      </c>
      <c r="D26" s="379">
        <v>219192.5</v>
      </c>
      <c r="E26" s="380">
        <v>0</v>
      </c>
      <c r="F26" s="399">
        <f>D26</f>
        <v>219192.5</v>
      </c>
    </row>
    <row r="27" spans="1:7" ht="15" customHeight="1">
      <c r="B27" s="404" t="s">
        <v>38</v>
      </c>
      <c r="C27" s="413" t="s">
        <v>39</v>
      </c>
      <c r="D27" s="379">
        <v>97930</v>
      </c>
      <c r="E27" s="380">
        <v>0</v>
      </c>
      <c r="F27" s="387">
        <f t="shared" ref="F27:F43" si="2">D27</f>
        <v>97930</v>
      </c>
    </row>
    <row r="28" spans="1:7" ht="15" customHeight="1">
      <c r="B28" s="404" t="s">
        <v>426</v>
      </c>
      <c r="C28" s="413" t="s">
        <v>427</v>
      </c>
      <c r="D28" s="379">
        <v>763280.88</v>
      </c>
      <c r="E28" s="380">
        <v>0</v>
      </c>
      <c r="F28" s="384">
        <f t="shared" si="2"/>
        <v>763280.88</v>
      </c>
    </row>
    <row r="29" spans="1:7" ht="15" customHeight="1">
      <c r="B29" s="404" t="s">
        <v>40</v>
      </c>
      <c r="C29" s="413" t="s">
        <v>41</v>
      </c>
      <c r="D29" s="379">
        <v>107900</v>
      </c>
      <c r="E29" s="380">
        <v>0</v>
      </c>
      <c r="F29" s="399">
        <f t="shared" si="2"/>
        <v>107900</v>
      </c>
    </row>
    <row r="30" spans="1:7" ht="15" customHeight="1">
      <c r="B30" s="404" t="s">
        <v>414</v>
      </c>
      <c r="C30" s="413" t="s">
        <v>42</v>
      </c>
      <c r="D30" s="379">
        <v>6352.65</v>
      </c>
      <c r="E30" s="380">
        <v>0</v>
      </c>
      <c r="F30" s="383">
        <f t="shared" si="2"/>
        <v>6352.65</v>
      </c>
    </row>
    <row r="31" spans="1:7" ht="15" customHeight="1">
      <c r="B31" s="404" t="s">
        <v>43</v>
      </c>
      <c r="C31" s="413" t="s">
        <v>44</v>
      </c>
      <c r="D31" s="379">
        <v>39243.82</v>
      </c>
      <c r="E31" s="380">
        <v>0</v>
      </c>
      <c r="F31" s="383">
        <f t="shared" si="2"/>
        <v>39243.82</v>
      </c>
    </row>
    <row r="32" spans="1:7" ht="15" customHeight="1">
      <c r="B32" s="404" t="s">
        <v>417</v>
      </c>
      <c r="C32" s="413" t="s">
        <v>418</v>
      </c>
      <c r="D32" s="379">
        <v>157164.62</v>
      </c>
      <c r="E32" s="380">
        <v>0</v>
      </c>
      <c r="F32" s="384">
        <f t="shared" si="2"/>
        <v>157164.62</v>
      </c>
    </row>
    <row r="33" spans="2:7" ht="15" customHeight="1">
      <c r="B33" s="404" t="s">
        <v>419</v>
      </c>
      <c r="C33" s="413" t="s">
        <v>420</v>
      </c>
      <c r="D33" s="379">
        <v>25456.240000000002</v>
      </c>
      <c r="E33" s="380">
        <v>0</v>
      </c>
      <c r="F33" s="384">
        <f t="shared" si="2"/>
        <v>25456.240000000002</v>
      </c>
    </row>
    <row r="34" spans="2:7" ht="15" customHeight="1">
      <c r="B34" s="404" t="s">
        <v>421</v>
      </c>
      <c r="C34" s="413" t="s">
        <v>422</v>
      </c>
      <c r="D34" s="379">
        <v>156943.25</v>
      </c>
      <c r="E34" s="380">
        <v>0</v>
      </c>
      <c r="F34" s="384">
        <f t="shared" si="2"/>
        <v>156943.25</v>
      </c>
    </row>
    <row r="35" spans="2:7" ht="15" customHeight="1">
      <c r="B35" s="404" t="s">
        <v>425</v>
      </c>
      <c r="C35" s="413" t="s">
        <v>33</v>
      </c>
      <c r="D35" s="379">
        <v>28800</v>
      </c>
      <c r="E35" s="380">
        <v>0</v>
      </c>
      <c r="F35" s="387">
        <f t="shared" si="2"/>
        <v>28800</v>
      </c>
    </row>
    <row r="36" spans="2:7" ht="15" customHeight="1">
      <c r="B36" s="404" t="s">
        <v>446</v>
      </c>
      <c r="C36" s="413" t="s">
        <v>447</v>
      </c>
      <c r="D36" s="379">
        <v>218408.1</v>
      </c>
      <c r="E36" s="380">
        <v>0</v>
      </c>
      <c r="F36" s="384">
        <f t="shared" si="2"/>
        <v>218408.1</v>
      </c>
    </row>
    <row r="37" spans="2:7" ht="15" customHeight="1">
      <c r="B37" s="404" t="s">
        <v>46</v>
      </c>
      <c r="C37" s="413" t="s">
        <v>47</v>
      </c>
      <c r="D37" s="379">
        <v>857938.09</v>
      </c>
      <c r="E37" s="380">
        <v>0</v>
      </c>
      <c r="F37" s="399">
        <f t="shared" si="2"/>
        <v>857938.09</v>
      </c>
    </row>
    <row r="38" spans="2:7" ht="15" customHeight="1">
      <c r="B38" s="404" t="s">
        <v>438</v>
      </c>
      <c r="C38" s="413" t="s">
        <v>439</v>
      </c>
      <c r="D38" s="379">
        <v>455303</v>
      </c>
      <c r="E38" s="380">
        <v>0</v>
      </c>
      <c r="F38" s="399">
        <f t="shared" si="2"/>
        <v>455303</v>
      </c>
      <c r="G38" s="383">
        <f>SUM(F38+F37+F29+F26)</f>
        <v>1640333.5899999999</v>
      </c>
    </row>
    <row r="39" spans="2:7" ht="15" customHeight="1">
      <c r="B39" s="404" t="s">
        <v>34</v>
      </c>
      <c r="C39" s="413" t="s">
        <v>35</v>
      </c>
      <c r="D39" s="379">
        <v>142657.41</v>
      </c>
      <c r="E39" s="380">
        <v>0</v>
      </c>
      <c r="F39" s="384">
        <f t="shared" si="2"/>
        <v>142657.41</v>
      </c>
    </row>
    <row r="40" spans="2:7" ht="15" customHeight="1">
      <c r="B40" s="404" t="s">
        <v>473</v>
      </c>
      <c r="C40" s="413" t="s">
        <v>48</v>
      </c>
      <c r="D40" s="379">
        <v>9000</v>
      </c>
      <c r="E40" s="380">
        <v>0</v>
      </c>
      <c r="F40" s="387">
        <f t="shared" si="2"/>
        <v>9000</v>
      </c>
    </row>
    <row r="41" spans="2:7" ht="15" customHeight="1">
      <c r="B41" s="404" t="s">
        <v>49</v>
      </c>
      <c r="C41" s="413" t="s">
        <v>50</v>
      </c>
      <c r="D41" s="379">
        <v>314290.26</v>
      </c>
      <c r="E41" s="380">
        <v>0</v>
      </c>
      <c r="F41" s="387">
        <f t="shared" si="2"/>
        <v>314290.26</v>
      </c>
    </row>
    <row r="42" spans="2:7" ht="15" customHeight="1">
      <c r="B42" s="404" t="s">
        <v>52</v>
      </c>
      <c r="C42" s="413" t="s">
        <v>53</v>
      </c>
      <c r="D42" s="379">
        <v>1628636.36</v>
      </c>
      <c r="E42" s="380">
        <v>0</v>
      </c>
      <c r="F42" s="384">
        <f t="shared" si="2"/>
        <v>1628636.36</v>
      </c>
      <c r="G42" s="383">
        <f>SUM(F42+F39+F36+F34+F33+F32+F28)</f>
        <v>3092546.8600000003</v>
      </c>
    </row>
    <row r="43" spans="2:7" ht="15" customHeight="1">
      <c r="B43" s="404" t="s">
        <v>55</v>
      </c>
      <c r="C43" s="413" t="s">
        <v>56</v>
      </c>
      <c r="D43" s="379">
        <v>40000</v>
      </c>
      <c r="E43" s="380">
        <v>0</v>
      </c>
      <c r="F43" s="387">
        <f t="shared" si="2"/>
        <v>40000</v>
      </c>
      <c r="G43" s="383">
        <f>SUM(F43+F41+F40+F35+F27)</f>
        <v>490020.26</v>
      </c>
    </row>
    <row r="44" spans="2:7" ht="15" customHeight="1">
      <c r="B44" s="405" t="s">
        <v>57</v>
      </c>
      <c r="C44" s="414" t="s">
        <v>58</v>
      </c>
      <c r="D44" s="381">
        <f>SUM(D9:D43)</f>
        <v>22396825.390000001</v>
      </c>
      <c r="E44" s="381">
        <f>SUM(E9:E43)</f>
        <v>22396825.390000001</v>
      </c>
      <c r="F44" s="383">
        <f>SUM(F9:F43)</f>
        <v>2.3283064365386963E-10</v>
      </c>
    </row>
    <row r="45" spans="2:7" ht="20.25" customHeight="1"/>
    <row r="46" spans="2:7" ht="18.75" customHeight="1">
      <c r="F46" s="383">
        <f>SUM(F26:F43)</f>
        <v>5268497.1800000006</v>
      </c>
    </row>
    <row r="47" spans="2:7">
      <c r="D47" s="382">
        <f>D44-E44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Impresion2/11/2025 9:49:31 AM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pane xSplit="2" ySplit="8" topLeftCell="C3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A4" sqref="A4:F4"/>
    </sheetView>
  </sheetViews>
  <sheetFormatPr baseColWidth="10" defaultRowHeight="15"/>
  <cols>
    <col min="1" max="1" width="14.140625" style="388" bestFit="1" customWidth="1"/>
    <col min="2" max="2" width="14.140625" style="388" customWidth="1"/>
    <col min="3" max="3" width="47.42578125" style="388" customWidth="1"/>
    <col min="4" max="4" width="14.140625" style="382" bestFit="1" customWidth="1"/>
    <col min="5" max="5" width="13.85546875" style="382" bestFit="1" customWidth="1"/>
    <col min="6" max="6" width="14.140625" style="388" bestFit="1" customWidth="1"/>
    <col min="7" max="7" width="17.28515625" style="388" customWidth="1"/>
    <col min="8" max="16384" width="11.42578125" style="388"/>
  </cols>
  <sheetData>
    <row r="1" spans="1:7" ht="15" customHeight="1"/>
    <row r="2" spans="1:7" ht="15" customHeight="1">
      <c r="A2" s="493" t="s">
        <v>1</v>
      </c>
      <c r="B2" s="493"/>
      <c r="C2" s="493"/>
      <c r="D2" s="493"/>
      <c r="E2" s="493"/>
      <c r="F2" s="493"/>
    </row>
    <row r="3" spans="1:7" ht="15" customHeight="1">
      <c r="A3" s="493" t="s">
        <v>474</v>
      </c>
      <c r="B3" s="493"/>
      <c r="C3" s="493"/>
      <c r="D3" s="493"/>
      <c r="E3" s="493"/>
      <c r="F3" s="493"/>
    </row>
    <row r="4" spans="1:7" ht="15" customHeight="1">
      <c r="A4" s="493" t="s">
        <v>2</v>
      </c>
      <c r="B4" s="493"/>
      <c r="C4" s="493"/>
      <c r="D4" s="493"/>
      <c r="E4" s="493"/>
      <c r="F4" s="493"/>
    </row>
    <row r="5" spans="1:7" ht="15" customHeight="1">
      <c r="C5" s="375"/>
    </row>
    <row r="6" spans="1:7" ht="15" customHeight="1"/>
    <row r="7" spans="1:7" ht="15" customHeight="1"/>
    <row r="8" spans="1:7" ht="15" customHeight="1">
      <c r="A8" s="403" t="s">
        <v>3</v>
      </c>
      <c r="B8" s="407" t="s">
        <v>4</v>
      </c>
      <c r="C8" s="407" t="s">
        <v>5</v>
      </c>
      <c r="D8" s="409" t="s">
        <v>6</v>
      </c>
      <c r="E8" s="403" t="s">
        <v>7</v>
      </c>
      <c r="F8" s="408" t="s">
        <v>8</v>
      </c>
    </row>
    <row r="9" spans="1:7" ht="15" customHeight="1">
      <c r="A9" s="382">
        <v>1875.3100000000559</v>
      </c>
      <c r="B9" s="404" t="s">
        <v>11</v>
      </c>
      <c r="C9" s="404" t="s">
        <v>12</v>
      </c>
      <c r="D9" s="379">
        <v>0</v>
      </c>
      <c r="E9" s="380">
        <v>325</v>
      </c>
      <c r="F9" s="177">
        <f>A9+D9-E9</f>
        <v>1550.3100000000559</v>
      </c>
    </row>
    <row r="10" spans="1:7" s="406" customFormat="1" ht="15" customHeight="1">
      <c r="A10" s="382"/>
      <c r="B10" s="404" t="s">
        <v>416</v>
      </c>
      <c r="C10" s="404" t="s">
        <v>13</v>
      </c>
      <c r="D10" s="379">
        <v>31600</v>
      </c>
      <c r="E10" s="380">
        <v>31600</v>
      </c>
      <c r="F10" s="177">
        <f t="shared" ref="F10:F18" si="0">A10+D10-E10</f>
        <v>0</v>
      </c>
    </row>
    <row r="11" spans="1:7" s="406" customFormat="1" ht="15" customHeight="1">
      <c r="A11" s="177">
        <v>261137.15000000224</v>
      </c>
      <c r="B11" s="404" t="s">
        <v>14</v>
      </c>
      <c r="C11" s="404" t="s">
        <v>15</v>
      </c>
      <c r="D11" s="379">
        <v>3929720.92</v>
      </c>
      <c r="E11" s="380">
        <v>4189130.73</v>
      </c>
      <c r="F11" s="177">
        <f t="shared" si="0"/>
        <v>1727.3400000021793</v>
      </c>
    </row>
    <row r="12" spans="1:7" s="406" customFormat="1" ht="15" customHeight="1">
      <c r="A12" s="177">
        <v>21820357.309999999</v>
      </c>
      <c r="B12" s="404" t="s">
        <v>9</v>
      </c>
      <c r="C12" s="404" t="s">
        <v>10</v>
      </c>
      <c r="D12" s="379">
        <v>8419055.9499999993</v>
      </c>
      <c r="E12" s="380">
        <v>13424320.279999999</v>
      </c>
      <c r="F12" s="177">
        <f t="shared" si="0"/>
        <v>16815092.979999997</v>
      </c>
      <c r="G12" s="383">
        <f>SUM(F9:F12)</f>
        <v>16818370.629999999</v>
      </c>
    </row>
    <row r="13" spans="1:7" s="406" customFormat="1" ht="15" customHeight="1">
      <c r="A13" s="382"/>
      <c r="B13" s="174" t="s">
        <v>16</v>
      </c>
      <c r="C13" s="350" t="s">
        <v>17</v>
      </c>
      <c r="D13" s="379">
        <v>10315028.76</v>
      </c>
      <c r="E13" s="380"/>
      <c r="F13" s="177">
        <f t="shared" si="0"/>
        <v>10315028.76</v>
      </c>
    </row>
    <row r="14" spans="1:7" s="406" customFormat="1" ht="15" customHeight="1">
      <c r="A14" s="382"/>
      <c r="B14" s="240" t="s">
        <v>18</v>
      </c>
      <c r="C14" s="351" t="s">
        <v>19</v>
      </c>
      <c r="D14" s="379"/>
      <c r="E14" s="380"/>
      <c r="F14" s="177">
        <f t="shared" si="0"/>
        <v>0</v>
      </c>
    </row>
    <row r="15" spans="1:7" s="406" customFormat="1" ht="15" customHeight="1">
      <c r="A15" s="382">
        <v>1672241.7000000002</v>
      </c>
      <c r="B15" s="286" t="s">
        <v>20</v>
      </c>
      <c r="C15" s="352" t="s">
        <v>21</v>
      </c>
      <c r="D15" s="379"/>
      <c r="E15" s="380"/>
      <c r="F15" s="177">
        <f t="shared" si="0"/>
        <v>1672241.7000000002</v>
      </c>
    </row>
    <row r="16" spans="1:7" s="406" customFormat="1" ht="15" customHeight="1">
      <c r="A16" s="382">
        <v>6070784.4100000001</v>
      </c>
      <c r="B16" s="286" t="s">
        <v>22</v>
      </c>
      <c r="C16" s="352" t="s">
        <v>23</v>
      </c>
      <c r="D16" s="379"/>
      <c r="E16" s="380"/>
      <c r="F16" s="177">
        <f t="shared" si="0"/>
        <v>6070784.4100000001</v>
      </c>
    </row>
    <row r="17" spans="1:7" s="406" customFormat="1" ht="15" customHeight="1">
      <c r="A17" s="382">
        <v>7996520.0500000007</v>
      </c>
      <c r="B17" s="286" t="s">
        <v>24</v>
      </c>
      <c r="C17" s="352" t="s">
        <v>25</v>
      </c>
      <c r="D17" s="379"/>
      <c r="E17" s="380"/>
      <c r="F17" s="177">
        <f t="shared" si="0"/>
        <v>7996520.0500000007</v>
      </c>
    </row>
    <row r="18" spans="1:7" s="406" customFormat="1" ht="15" customHeight="1">
      <c r="A18" s="382">
        <v>2233903.8499999992</v>
      </c>
      <c r="B18" s="240" t="s">
        <v>59</v>
      </c>
      <c r="C18" s="351" t="s">
        <v>60</v>
      </c>
      <c r="D18" s="379"/>
      <c r="E18" s="380"/>
      <c r="F18" s="177">
        <f t="shared" si="0"/>
        <v>2233903.8499999992</v>
      </c>
      <c r="G18" s="383">
        <f>SUM(F15:F18)</f>
        <v>17973450.009999998</v>
      </c>
    </row>
    <row r="19" spans="1:7" s="406" customFormat="1" ht="15" customHeight="1">
      <c r="A19" s="382"/>
      <c r="B19" s="404" t="s">
        <v>423</v>
      </c>
      <c r="C19" s="404" t="s">
        <v>424</v>
      </c>
      <c r="D19" s="379">
        <v>273120.59999999998</v>
      </c>
      <c r="E19" s="380">
        <v>273120.59999999998</v>
      </c>
      <c r="F19" s="177">
        <f t="shared" ref="F19:F25" si="1">-(E19+A19-D19)</f>
        <v>0</v>
      </c>
    </row>
    <row r="20" spans="1:7" s="406" customFormat="1" ht="15" customHeight="1">
      <c r="A20" s="382">
        <v>2451254.7000000002</v>
      </c>
      <c r="B20" s="404" t="s">
        <v>28</v>
      </c>
      <c r="C20" s="404" t="s">
        <v>29</v>
      </c>
      <c r="D20" s="379">
        <v>12239953.17</v>
      </c>
      <c r="E20" s="380">
        <v>10568416.789999999</v>
      </c>
      <c r="F20" s="177">
        <f t="shared" si="1"/>
        <v>-779718.31999999844</v>
      </c>
    </row>
    <row r="21" spans="1:7" s="406" customFormat="1" ht="15" customHeight="1">
      <c r="A21" s="382">
        <v>5075221.57</v>
      </c>
      <c r="B21" s="404" t="s">
        <v>406</v>
      </c>
      <c r="C21" s="404" t="s">
        <v>407</v>
      </c>
      <c r="D21" s="379"/>
      <c r="E21" s="380">
        <v>763280.88</v>
      </c>
      <c r="F21" s="177">
        <f t="shared" si="1"/>
        <v>-5838502.4500000002</v>
      </c>
    </row>
    <row r="22" spans="1:7" s="406" customFormat="1" ht="15" customHeight="1">
      <c r="A22" s="382">
        <v>1443561.41</v>
      </c>
      <c r="B22" s="404" t="s">
        <v>408</v>
      </c>
      <c r="C22" s="404" t="s">
        <v>409</v>
      </c>
      <c r="D22" s="379">
        <v>0</v>
      </c>
      <c r="E22" s="380">
        <v>124388.9</v>
      </c>
      <c r="F22" s="177">
        <f t="shared" si="1"/>
        <v>-1567950.3099999998</v>
      </c>
    </row>
    <row r="23" spans="1:7" s="406" customFormat="1" ht="15" customHeight="1">
      <c r="A23" s="382">
        <v>1105929.32</v>
      </c>
      <c r="B23" s="404" t="s">
        <v>26</v>
      </c>
      <c r="C23" s="404" t="s">
        <v>27</v>
      </c>
      <c r="D23" s="379">
        <v>422101.13</v>
      </c>
      <c r="E23" s="380">
        <v>533951.53</v>
      </c>
      <c r="F23" s="177">
        <f t="shared" si="1"/>
        <v>-1217779.7200000002</v>
      </c>
    </row>
    <row r="24" spans="1:7" s="406" customFormat="1" ht="15" customHeight="1">
      <c r="A24" s="382">
        <v>29980852.779999997</v>
      </c>
      <c r="B24" s="404" t="s">
        <v>61</v>
      </c>
      <c r="C24" s="404" t="s">
        <v>62</v>
      </c>
      <c r="D24" s="379">
        <v>7255798.9299999997</v>
      </c>
      <c r="E24" s="380">
        <v>10315028.760000005</v>
      </c>
      <c r="F24" s="177">
        <f t="shared" si="1"/>
        <v>-33040082.610000007</v>
      </c>
    </row>
    <row r="25" spans="1:7" s="406" customFormat="1" ht="15" customHeight="1">
      <c r="B25" s="404" t="s">
        <v>30</v>
      </c>
      <c r="C25" s="404" t="s">
        <v>31</v>
      </c>
      <c r="D25" s="379">
        <v>0</v>
      </c>
      <c r="E25" s="380">
        <v>12348776.869999999</v>
      </c>
      <c r="F25" s="177">
        <f t="shared" si="1"/>
        <v>-12348776.869999999</v>
      </c>
    </row>
    <row r="26" spans="1:7" ht="15" customHeight="1">
      <c r="B26" s="404" t="s">
        <v>36</v>
      </c>
      <c r="C26" s="404" t="s">
        <v>37</v>
      </c>
      <c r="D26" s="379">
        <v>327273.87</v>
      </c>
      <c r="E26" s="380">
        <v>0</v>
      </c>
      <c r="F26" s="397">
        <f>D26</f>
        <v>327273.87</v>
      </c>
    </row>
    <row r="27" spans="1:7" ht="15" customHeight="1">
      <c r="B27" s="404" t="s">
        <v>38</v>
      </c>
      <c r="C27" s="404" t="s">
        <v>39</v>
      </c>
      <c r="D27" s="379">
        <v>234174</v>
      </c>
      <c r="E27" s="380">
        <v>0</v>
      </c>
      <c r="F27" s="399">
        <f t="shared" ref="F27:F45" si="2">D27</f>
        <v>234174</v>
      </c>
    </row>
    <row r="28" spans="1:7" ht="15" customHeight="1">
      <c r="B28" s="404" t="s">
        <v>40</v>
      </c>
      <c r="C28" s="404" t="s">
        <v>41</v>
      </c>
      <c r="D28" s="379">
        <v>432129.75</v>
      </c>
      <c r="E28" s="380">
        <v>0</v>
      </c>
      <c r="F28" s="397">
        <f t="shared" si="2"/>
        <v>432129.75</v>
      </c>
      <c r="G28" s="383">
        <f>SUM(F28+F26)</f>
        <v>759403.62</v>
      </c>
    </row>
    <row r="29" spans="1:7" ht="15" customHeight="1">
      <c r="B29" s="404" t="s">
        <v>414</v>
      </c>
      <c r="C29" s="404" t="s">
        <v>42</v>
      </c>
      <c r="D29" s="379">
        <v>26124.26</v>
      </c>
      <c r="E29" s="380">
        <v>0</v>
      </c>
      <c r="F29" s="410">
        <f t="shared" si="2"/>
        <v>26124.26</v>
      </c>
    </row>
    <row r="30" spans="1:7" ht="15" customHeight="1">
      <c r="B30" s="404" t="s">
        <v>43</v>
      </c>
      <c r="C30" s="404" t="s">
        <v>44</v>
      </c>
      <c r="D30" s="379">
        <v>1223520.03</v>
      </c>
      <c r="E30" s="380">
        <v>0</v>
      </c>
      <c r="F30" s="387">
        <f t="shared" si="2"/>
        <v>1223520.03</v>
      </c>
    </row>
    <row r="31" spans="1:7" ht="15" customHeight="1">
      <c r="B31" s="404" t="s">
        <v>417</v>
      </c>
      <c r="C31" s="404" t="s">
        <v>418</v>
      </c>
      <c r="D31" s="379">
        <v>315749.24</v>
      </c>
      <c r="E31" s="380">
        <v>0</v>
      </c>
      <c r="F31" s="384">
        <f t="shared" si="2"/>
        <v>315749.24</v>
      </c>
    </row>
    <row r="32" spans="1:7" ht="15" customHeight="1">
      <c r="B32" s="404" t="s">
        <v>419</v>
      </c>
      <c r="C32" s="404" t="s">
        <v>420</v>
      </c>
      <c r="D32" s="379">
        <v>53366.04</v>
      </c>
      <c r="E32" s="380">
        <v>0</v>
      </c>
      <c r="F32" s="384">
        <f t="shared" si="2"/>
        <v>53366.04</v>
      </c>
    </row>
    <row r="33" spans="2:7" ht="15" customHeight="1">
      <c r="B33" s="404" t="s">
        <v>421</v>
      </c>
      <c r="C33" s="404" t="s">
        <v>422</v>
      </c>
      <c r="D33" s="379">
        <v>315304.5</v>
      </c>
      <c r="E33" s="380">
        <v>0</v>
      </c>
      <c r="F33" s="384">
        <f t="shared" si="2"/>
        <v>315304.5</v>
      </c>
    </row>
    <row r="34" spans="2:7" s="406" customFormat="1" ht="15" customHeight="1">
      <c r="B34" s="401" t="s">
        <v>426</v>
      </c>
      <c r="C34" s="401" t="s">
        <v>427</v>
      </c>
      <c r="D34" s="379">
        <v>763280.88</v>
      </c>
      <c r="E34" s="380"/>
      <c r="F34" s="384">
        <f t="shared" si="2"/>
        <v>763280.88</v>
      </c>
    </row>
    <row r="35" spans="2:7" ht="15" customHeight="1">
      <c r="B35" s="404" t="s">
        <v>425</v>
      </c>
      <c r="C35" s="404" t="s">
        <v>33</v>
      </c>
      <c r="D35" s="379">
        <v>6350</v>
      </c>
      <c r="E35" s="380">
        <v>0</v>
      </c>
      <c r="F35" s="399">
        <f t="shared" si="2"/>
        <v>6350</v>
      </c>
    </row>
    <row r="36" spans="2:7" ht="15" customHeight="1">
      <c r="B36" s="404" t="s">
        <v>446</v>
      </c>
      <c r="C36" s="404" t="s">
        <v>447</v>
      </c>
      <c r="D36" s="379">
        <v>62055.49</v>
      </c>
      <c r="E36" s="380">
        <v>0</v>
      </c>
      <c r="F36" s="384">
        <f t="shared" si="2"/>
        <v>62055.49</v>
      </c>
    </row>
    <row r="37" spans="2:7" ht="15" customHeight="1">
      <c r="B37" s="404" t="s">
        <v>46</v>
      </c>
      <c r="C37" s="404" t="s">
        <v>47</v>
      </c>
      <c r="D37" s="379">
        <v>1775807.78</v>
      </c>
      <c r="E37" s="380">
        <v>0</v>
      </c>
      <c r="F37" s="397">
        <f t="shared" si="2"/>
        <v>1775807.78</v>
      </c>
      <c r="G37" s="383">
        <f>SUM(F37+F28+F26)</f>
        <v>2535211.4000000004</v>
      </c>
    </row>
    <row r="38" spans="2:7" ht="15" customHeight="1">
      <c r="B38" s="404" t="s">
        <v>34</v>
      </c>
      <c r="C38" s="404" t="s">
        <v>35</v>
      </c>
      <c r="D38" s="379">
        <v>534929.26</v>
      </c>
      <c r="E38" s="380">
        <v>0</v>
      </c>
      <c r="F38" s="384">
        <f t="shared" si="2"/>
        <v>534929.26</v>
      </c>
    </row>
    <row r="39" spans="2:7" ht="15" customHeight="1">
      <c r="B39" s="404" t="s">
        <v>473</v>
      </c>
      <c r="C39" s="404" t="s">
        <v>48</v>
      </c>
      <c r="D39" s="379">
        <v>4500</v>
      </c>
      <c r="E39" s="380">
        <v>0</v>
      </c>
      <c r="F39" s="399">
        <f t="shared" si="2"/>
        <v>4500</v>
      </c>
    </row>
    <row r="40" spans="2:7" ht="15" customHeight="1">
      <c r="B40" s="404" t="s">
        <v>445</v>
      </c>
      <c r="C40" s="404" t="s">
        <v>51</v>
      </c>
      <c r="D40" s="379">
        <v>6000</v>
      </c>
      <c r="E40" s="380">
        <v>0</v>
      </c>
      <c r="F40" s="399">
        <f t="shared" si="2"/>
        <v>6000</v>
      </c>
    </row>
    <row r="41" spans="2:7" ht="15" customHeight="1">
      <c r="B41" s="404" t="s">
        <v>428</v>
      </c>
      <c r="C41" s="404" t="s">
        <v>429</v>
      </c>
      <c r="D41" s="379">
        <v>550500</v>
      </c>
      <c r="E41" s="380">
        <v>0</v>
      </c>
      <c r="F41" s="384">
        <f t="shared" si="2"/>
        <v>550500</v>
      </c>
    </row>
    <row r="42" spans="2:7" ht="15" customHeight="1">
      <c r="B42" s="404" t="s">
        <v>52</v>
      </c>
      <c r="C42" s="404" t="s">
        <v>53</v>
      </c>
      <c r="D42" s="379">
        <v>2777469.34</v>
      </c>
      <c r="E42" s="380">
        <v>0</v>
      </c>
      <c r="F42" s="384">
        <f t="shared" si="2"/>
        <v>2777469.34</v>
      </c>
    </row>
    <row r="43" spans="2:7" ht="15" customHeight="1">
      <c r="B43" s="404" t="s">
        <v>55</v>
      </c>
      <c r="C43" s="404" t="s">
        <v>56</v>
      </c>
      <c r="D43" s="379">
        <v>39600</v>
      </c>
      <c r="E43" s="380">
        <v>0</v>
      </c>
      <c r="F43" s="399">
        <f t="shared" si="2"/>
        <v>39600</v>
      </c>
    </row>
    <row r="44" spans="2:7" ht="15" customHeight="1">
      <c r="B44" s="404" t="s">
        <v>468</v>
      </c>
      <c r="C44" s="404" t="s">
        <v>469</v>
      </c>
      <c r="D44" s="379">
        <v>7826.44</v>
      </c>
      <c r="E44" s="380">
        <v>0</v>
      </c>
      <c r="F44" s="384">
        <f t="shared" si="2"/>
        <v>7826.44</v>
      </c>
      <c r="G44" s="383">
        <f>SUM(F44+F42+F41+F38+F36+F33+F32+F31+F34)</f>
        <v>5380481.1900000004</v>
      </c>
    </row>
    <row r="45" spans="2:7" ht="15" customHeight="1">
      <c r="B45" s="404" t="s">
        <v>434</v>
      </c>
      <c r="C45" s="404" t="s">
        <v>435</v>
      </c>
      <c r="D45" s="379">
        <v>230000</v>
      </c>
      <c r="E45" s="380">
        <v>0</v>
      </c>
      <c r="F45" s="399">
        <f t="shared" si="2"/>
        <v>230000</v>
      </c>
      <c r="G45" s="383">
        <f>SUM(F45+F43+F39+F35+F40+F27)</f>
        <v>520624</v>
      </c>
    </row>
    <row r="46" spans="2:7" ht="15" customHeight="1">
      <c r="B46" s="405" t="s">
        <v>57</v>
      </c>
      <c r="C46" s="405" t="s">
        <v>58</v>
      </c>
      <c r="D46" s="381">
        <f>SUM(D9:D45)</f>
        <v>52572340.340000004</v>
      </c>
      <c r="E46" s="381">
        <f>SUM(E9:E45)</f>
        <v>52572340.339999996</v>
      </c>
      <c r="F46" s="383">
        <f>SUM(F9:F45)</f>
        <v>-1.2514647096395493E-8</v>
      </c>
    </row>
    <row r="47" spans="2:7" ht="14.25" customHeight="1">
      <c r="B47" s="406"/>
      <c r="C47" s="406"/>
    </row>
    <row r="48" spans="2:7">
      <c r="B48" s="406"/>
      <c r="C48" s="406"/>
    </row>
    <row r="49" spans="4:6">
      <c r="F49" s="383">
        <f>SUM(F26:F45)</f>
        <v>9685960.8800000008</v>
      </c>
    </row>
    <row r="50" spans="4:6">
      <c r="D50" s="382">
        <f>D46-E46</f>
        <v>0</v>
      </c>
    </row>
  </sheetData>
  <mergeCells count="3">
    <mergeCell ref="A2:F2"/>
    <mergeCell ref="A3:F3"/>
    <mergeCell ref="A4:F4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Impresion1/13/2025 2:59:03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44</vt:i4>
      </vt:variant>
    </vt:vector>
  </HeadingPairs>
  <TitlesOfParts>
    <vt:vector size="81" baseType="lpstr">
      <vt:lpstr>Balanza Agosto 2025</vt:lpstr>
      <vt:lpstr>Balanza JULIO 2025</vt:lpstr>
      <vt:lpstr>Balanza JUNIO 2025</vt:lpstr>
      <vt:lpstr>Balanza Mayo 2025</vt:lpstr>
      <vt:lpstr>Balanza Abril 2025</vt:lpstr>
      <vt:lpstr>Balanza Marzo 2025</vt:lpstr>
      <vt:lpstr>Balanza Febrero 2025</vt:lpstr>
      <vt:lpstr>Balanza Enero 2025</vt:lpstr>
      <vt:lpstr>Balanza Diciembre 2024</vt:lpstr>
      <vt:lpstr>Balanza Noviembre 2024</vt:lpstr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Abril 2025'!Área_de_impresión</vt:lpstr>
      <vt:lpstr>'Balanza Agosto 2024'!Área_de_impresión</vt:lpstr>
      <vt:lpstr>'Balanza Agosto 2025'!Área_de_impresión</vt:lpstr>
      <vt:lpstr>'Balanza Diciembre 2024'!Área_de_impresión</vt:lpstr>
      <vt:lpstr>'Balanza Enero 2024'!Área_de_impresión</vt:lpstr>
      <vt:lpstr>'Balanza Enero 2025'!Área_de_impresión</vt:lpstr>
      <vt:lpstr>'Balanza Febrero 2024'!Área_de_impresión</vt:lpstr>
      <vt:lpstr>'Balanza Febrero 2025'!Área_de_impresión</vt:lpstr>
      <vt:lpstr>'Balanza JULIO 2025'!Área_de_impresión</vt:lpstr>
      <vt:lpstr>'Balanza Junio 2024'!Área_de_impresión</vt:lpstr>
      <vt:lpstr>'Balanza JUNIO 2025'!Área_de_impresión</vt:lpstr>
      <vt:lpstr>'Balanza Marzo 2024'!Área_de_impresión</vt:lpstr>
      <vt:lpstr>'Balanza Marzo 2025'!Área_de_impresión</vt:lpstr>
      <vt:lpstr>'Balanza MAYO 2023'!Área_de_impresión</vt:lpstr>
      <vt:lpstr>'Balanza Mayo 2024'!Área_de_impresión</vt:lpstr>
      <vt:lpstr>'Balanza Mayo 2025'!Área_de_impresión</vt:lpstr>
      <vt:lpstr>'Balanza Noviembre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Abril 2025'!Títulos_a_imprimir</vt:lpstr>
      <vt:lpstr>'Balanza Agosto 2024'!Títulos_a_imprimir</vt:lpstr>
      <vt:lpstr>'Balanza Agosto 2025'!Títulos_a_imprimir</vt:lpstr>
      <vt:lpstr>'Balanza Diciembre 2024'!Títulos_a_imprimir</vt:lpstr>
      <vt:lpstr>'Balanza ENERO 2023'!Títulos_a_imprimir</vt:lpstr>
      <vt:lpstr>'Balanza Enero 2024'!Títulos_a_imprimir</vt:lpstr>
      <vt:lpstr>'Balanza Enero 2025'!Títulos_a_imprimir</vt:lpstr>
      <vt:lpstr>'Balanza Febrero 2024'!Títulos_a_imprimir</vt:lpstr>
      <vt:lpstr>'Balanza Febrero 2025'!Títulos_a_imprimir</vt:lpstr>
      <vt:lpstr>'Balanza Julio 2024'!Títulos_a_imprimir</vt:lpstr>
      <vt:lpstr>'Balanza JULIO 2025'!Títulos_a_imprimir</vt:lpstr>
      <vt:lpstr>'Balanza JUNIO 2025'!Títulos_a_imprimir</vt:lpstr>
      <vt:lpstr>'Balanza Marzo 2024'!Títulos_a_imprimir</vt:lpstr>
      <vt:lpstr>'Balanza Marzo 2025'!Títulos_a_imprimir</vt:lpstr>
      <vt:lpstr>'Balanza MAYO 2023'!Títulos_a_imprimir</vt:lpstr>
      <vt:lpstr>'Balanza Mayo 2024'!Títulos_a_imprimir</vt:lpstr>
      <vt:lpstr>'Balanza Mayo 2025'!Títulos_a_imprimir</vt:lpstr>
      <vt:lpstr>'Balanza Noviembre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2025-09-12T15:54:14Z</cp:lastPrinted>
  <dcterms:created xsi:type="dcterms:W3CDTF">2018-05-02T13:48:00Z</dcterms:created>
  <dcterms:modified xsi:type="dcterms:W3CDTF">2025-09-19T15:55:26Z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