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2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 2025\"/>
    </mc:Choice>
  </mc:AlternateContent>
  <bookViews>
    <workbookView xWindow="0" yWindow="0" windowWidth="19200" windowHeight="11655" tabRatio="976" activeTab="31"/>
  </bookViews>
  <sheets>
    <sheet name="Balanza Marzo 2025" sheetId="129" r:id="rId1"/>
    <sheet name="Balanza Febrero 2025" sheetId="125" state="hidden" r:id="rId2"/>
    <sheet name="Balanza Enero 2025" sheetId="120" state="hidden" r:id="rId3"/>
    <sheet name="Balanza Diciembre 2024" sheetId="119" state="hidden" r:id="rId4"/>
    <sheet name="Balanza Noviembre 2024" sheetId="117" state="hidden" r:id="rId5"/>
    <sheet name="Balanza Octubre 2024" sheetId="116" state="hidden" r:id="rId6"/>
    <sheet name="Balanza Septimbre 2024" sheetId="114" state="hidden" r:id="rId7"/>
    <sheet name="Balanza Agosto 2024" sheetId="113" state="hidden" r:id="rId8"/>
    <sheet name="Balanza Julio 2024" sheetId="111" state="hidden" r:id="rId9"/>
    <sheet name="Balanza Junio 2024" sheetId="105" state="hidden" r:id="rId10"/>
    <sheet name="Balanza Mayo 2024" sheetId="104" state="hidden" r:id="rId11"/>
    <sheet name="Balanza Abril 2024" sheetId="101" state="hidden" r:id="rId12"/>
    <sheet name="Balanza Marzo 2024" sheetId="96" state="hidden" r:id="rId13"/>
    <sheet name="Balanza Febrero 2024" sheetId="94" state="hidden" r:id="rId14"/>
    <sheet name="Balanza Enero 2024" sheetId="92" state="hidden" r:id="rId15"/>
    <sheet name="Balanza MAYO 2023" sheetId="67" state="hidden" r:id="rId16"/>
    <sheet name="Balanza ENERO 2023" sheetId="57" state="hidden" r:id="rId17"/>
    <sheet name="ESF SNS" sheetId="18" r:id="rId18"/>
    <sheet name="ERF SRS" sheetId="19" r:id="rId19"/>
    <sheet name="Activos fijos " sheetId="32" r:id="rId20"/>
    <sheet name="ECAMP" sheetId="21" state="hidden" r:id="rId21"/>
    <sheet name="EST. Flujo Efc" sheetId="20" state="hidden" r:id="rId22"/>
    <sheet name="Efectivo" sheetId="8" r:id="rId23"/>
    <sheet name="Cuenta por Cobrar" sheetId="9" r:id="rId24"/>
    <sheet name="Inventario" sheetId="10" r:id="rId25"/>
    <sheet name="CXP Corto plazo" sheetId="12" r:id="rId26"/>
    <sheet name="Retenciones y Acum." sheetId="7" r:id="rId27"/>
    <sheet name="Benef. Empl x p Corto Plazo" sheetId="14" state="hidden" r:id="rId28"/>
    <sheet name="CXP Largo Plazo" sheetId="22" state="hidden" r:id="rId29"/>
    <sheet name="Benef. Empl x pagar Larg. Plaz" sheetId="27" state="hidden" r:id="rId30"/>
    <sheet name="Ingresos" sheetId="16" r:id="rId31"/>
    <sheet name="Total Gasto" sheetId="23" r:id="rId32"/>
  </sheets>
  <externalReferences>
    <externalReference r:id="rId33"/>
    <externalReference r:id="rId34"/>
  </externalReferences>
  <definedNames>
    <definedName name="ARA_Threshold">[1]Lead!$O$2</definedName>
    <definedName name="_xlnm.Print_Area" localSheetId="19">'Activos fijos '!$A$1:$K$19</definedName>
    <definedName name="_xlnm.Print_Area" localSheetId="11">'Balanza Abril 2024'!$B$27:$F$44</definedName>
    <definedName name="_xlnm.Print_Area" localSheetId="7">'Balanza Agosto 2024'!$B$26:$F$41</definedName>
    <definedName name="_xlnm.Print_Area" localSheetId="3">'Balanza Diciembre 2024'!$A:$F</definedName>
    <definedName name="_xlnm.Print_Area" localSheetId="14">'Balanza Enero 2024'!$B$25:$F$41</definedName>
    <definedName name="_xlnm.Print_Area" localSheetId="2">'Balanza Enero 2025'!$B$25:$F$46</definedName>
    <definedName name="_xlnm.Print_Area" localSheetId="13">'Balanza Febrero 2024'!$B$27:$F$48</definedName>
    <definedName name="_xlnm.Print_Area" localSheetId="1">'Balanza Febrero 2025'!$A$1:$F$46</definedName>
    <definedName name="_xlnm.Print_Area" localSheetId="9">'Balanza Junio 2024'!$A$1:$F$49</definedName>
    <definedName name="_xlnm.Print_Area" localSheetId="12">'Balanza Marzo 2024'!$A$1:$F$41</definedName>
    <definedName name="_xlnm.Print_Area" localSheetId="0">'Balanza Marzo 2025'!$B$26:$F$45</definedName>
    <definedName name="_xlnm.Print_Area" localSheetId="15">'Balanza MAYO 2023'!$B$29:$F$49</definedName>
    <definedName name="_xlnm.Print_Area" localSheetId="10">'Balanza Mayo 2024'!$B$27:$F$47</definedName>
    <definedName name="_xlnm.Print_Area" localSheetId="4">'Balanza Noviembre 2024'!$B$25:$F$47</definedName>
    <definedName name="_xlnm.Print_Area" localSheetId="5">'Balanza Octubre 2024'!$B$26:$F$45</definedName>
    <definedName name="_xlnm.Print_Area" localSheetId="6">'Balanza Septimbre 2024'!$B$27:$F$48</definedName>
    <definedName name="_xlnm.Print_Area" localSheetId="22">Efectivo!$B$1:$C$36</definedName>
    <definedName name="_xlnm.Print_Area" localSheetId="17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19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11">'Balanza Abril 2024'!$1:$5</definedName>
    <definedName name="_xlnm.Print_Titles" localSheetId="7">'Balanza Agosto 2024'!$1:$6</definedName>
    <definedName name="_xlnm.Print_Titles" localSheetId="3">'Balanza Diciembre 2024'!$1:$6</definedName>
    <definedName name="_xlnm.Print_Titles" localSheetId="16">'Balanza ENERO 2023'!$1:$6</definedName>
    <definedName name="_xlnm.Print_Titles" localSheetId="14">'Balanza Enero 2024'!$1:$5</definedName>
    <definedName name="_xlnm.Print_Titles" localSheetId="2">'Balanza Enero 2025'!$1:$6</definedName>
    <definedName name="_xlnm.Print_Titles" localSheetId="13">'Balanza Febrero 2024'!$1:$7</definedName>
    <definedName name="_xlnm.Print_Titles" localSheetId="1">'Balanza Febrero 2025'!$1:$5</definedName>
    <definedName name="_xlnm.Print_Titles" localSheetId="8">'Balanza Julio 2024'!$2:$5</definedName>
    <definedName name="_xlnm.Print_Titles" localSheetId="12">'Balanza Marzo 2024'!$1:$6</definedName>
    <definedName name="_xlnm.Print_Titles" localSheetId="0">'Balanza Marzo 2025'!$1:$5</definedName>
    <definedName name="_xlnm.Print_Titles" localSheetId="15">'Balanza MAYO 2023'!$1:$7</definedName>
    <definedName name="_xlnm.Print_Titles" localSheetId="10">'Balanza Mayo 2024'!$1:$5</definedName>
    <definedName name="_xlnm.Print_Titles" localSheetId="4">'Balanza Noviembre 2024'!$1:$5</definedName>
    <definedName name="_xlnm.Print_Titles" localSheetId="5">'Balanza Octubre 2024'!$1:$6</definedName>
    <definedName name="_xlnm.Print_Titles" localSheetId="6">'Balanza Septimbre 2024'!$1:$6</definedName>
  </definedNames>
  <calcPr calcId="152511"/>
</workbook>
</file>

<file path=xl/calcChain.xml><?xml version="1.0" encoding="utf-8"?>
<calcChain xmlns="http://schemas.openxmlformats.org/spreadsheetml/2006/main">
  <c r="C15" i="23" l="1"/>
  <c r="C16" i="23"/>
  <c r="G17" i="129" l="1"/>
  <c r="G11" i="129"/>
  <c r="G38" i="129"/>
  <c r="G36" i="129"/>
  <c r="G41" i="129"/>
  <c r="F45" i="129"/>
  <c r="F27" i="129"/>
  <c r="F28" i="129"/>
  <c r="F29" i="129"/>
  <c r="F30" i="129"/>
  <c r="F31" i="129"/>
  <c r="F32" i="129"/>
  <c r="F33" i="129"/>
  <c r="F34" i="129"/>
  <c r="F35" i="129"/>
  <c r="F36" i="129"/>
  <c r="F37" i="129"/>
  <c r="F38" i="129"/>
  <c r="F39" i="129"/>
  <c r="F40" i="129"/>
  <c r="F41" i="129"/>
  <c r="F26" i="129"/>
  <c r="F20" i="129"/>
  <c r="F21" i="129"/>
  <c r="F22" i="129"/>
  <c r="F23" i="129"/>
  <c r="F24" i="129"/>
  <c r="F25" i="129"/>
  <c r="F9" i="129"/>
  <c r="F10" i="129"/>
  <c r="F11" i="129"/>
  <c r="F12" i="129"/>
  <c r="F13" i="129"/>
  <c r="F14" i="129"/>
  <c r="F15" i="129"/>
  <c r="F16" i="129"/>
  <c r="F17" i="129"/>
  <c r="F18" i="129"/>
  <c r="F19" i="129"/>
  <c r="F8" i="129"/>
  <c r="E42" i="129"/>
  <c r="D45" i="129" s="1"/>
  <c r="D42" i="129"/>
  <c r="F42" i="129" l="1"/>
  <c r="F27" i="32"/>
  <c r="G10" i="125" l="1"/>
  <c r="G35" i="125"/>
  <c r="G41" i="125"/>
  <c r="G42" i="125"/>
  <c r="F26" i="125"/>
  <c r="F27" i="125"/>
  <c r="F28" i="125"/>
  <c r="F29" i="125"/>
  <c r="F30" i="125"/>
  <c r="F31" i="125"/>
  <c r="F32" i="125"/>
  <c r="F33" i="125"/>
  <c r="F34" i="125"/>
  <c r="F35" i="125"/>
  <c r="F36" i="125"/>
  <c r="F37" i="125"/>
  <c r="F38" i="125"/>
  <c r="F39" i="125"/>
  <c r="F40" i="125"/>
  <c r="F41" i="125"/>
  <c r="F42" i="125"/>
  <c r="F25" i="125"/>
  <c r="F19" i="125"/>
  <c r="F20" i="125"/>
  <c r="F21" i="125"/>
  <c r="F22" i="125"/>
  <c r="F23" i="125"/>
  <c r="F24" i="125"/>
  <c r="F18" i="125"/>
  <c r="F9" i="125"/>
  <c r="F10" i="125"/>
  <c r="F11" i="125"/>
  <c r="F12" i="125"/>
  <c r="F13" i="125"/>
  <c r="F14" i="125"/>
  <c r="F15" i="125"/>
  <c r="F16" i="125"/>
  <c r="F8" i="125"/>
  <c r="G16" i="125" l="1"/>
  <c r="F43" i="125"/>
  <c r="E43" i="125"/>
  <c r="D43" i="125"/>
  <c r="F46" i="120" l="1"/>
  <c r="G38" i="120"/>
  <c r="G43" i="120"/>
  <c r="G42" i="120"/>
  <c r="G17" i="120"/>
  <c r="G11" i="120"/>
  <c r="F19" i="120" l="1"/>
  <c r="F20" i="120"/>
  <c r="F21" i="120"/>
  <c r="F22" i="120"/>
  <c r="F23" i="120"/>
  <c r="F24" i="120"/>
  <c r="F25" i="120"/>
  <c r="F18" i="120"/>
  <c r="F27" i="120"/>
  <c r="F28" i="120"/>
  <c r="F29" i="120"/>
  <c r="F30" i="120"/>
  <c r="F31" i="120"/>
  <c r="F32" i="120"/>
  <c r="F33" i="120"/>
  <c r="F34" i="120"/>
  <c r="F35" i="120"/>
  <c r="F36" i="120"/>
  <c r="F37" i="120"/>
  <c r="F38" i="120"/>
  <c r="F39" i="120"/>
  <c r="F40" i="120"/>
  <c r="F41" i="120"/>
  <c r="F42" i="120"/>
  <c r="F43" i="120"/>
  <c r="F26" i="120"/>
  <c r="F44" i="120" l="1"/>
  <c r="F10" i="120"/>
  <c r="F11" i="120"/>
  <c r="F12" i="120"/>
  <c r="F13" i="120"/>
  <c r="F14" i="120"/>
  <c r="F15" i="120"/>
  <c r="F16" i="120"/>
  <c r="F17" i="120"/>
  <c r="F9" i="120"/>
  <c r="E44" i="120"/>
  <c r="D44" i="120"/>
  <c r="D47" i="120" l="1"/>
  <c r="F34" i="119" l="1"/>
  <c r="F27" i="119" l="1"/>
  <c r="F49" i="119" s="1"/>
  <c r="F28" i="119"/>
  <c r="G28" i="119" s="1"/>
  <c r="F29" i="119"/>
  <c r="F30" i="119"/>
  <c r="F31" i="119"/>
  <c r="F32" i="119"/>
  <c r="F33" i="119"/>
  <c r="F35" i="119"/>
  <c r="F36" i="119"/>
  <c r="F37" i="119"/>
  <c r="G37" i="119" s="1"/>
  <c r="F38" i="119"/>
  <c r="F39" i="119"/>
  <c r="F40" i="119"/>
  <c r="F41" i="119"/>
  <c r="F42" i="119"/>
  <c r="F43" i="119"/>
  <c r="F44" i="119"/>
  <c r="F45" i="119"/>
  <c r="G45" i="119" s="1"/>
  <c r="F26" i="119"/>
  <c r="E46" i="119"/>
  <c r="D46" i="119"/>
  <c r="F20" i="119"/>
  <c r="F21" i="119"/>
  <c r="F22" i="119"/>
  <c r="F23" i="119"/>
  <c r="F24" i="119"/>
  <c r="F25" i="119"/>
  <c r="F19" i="119"/>
  <c r="F10" i="119"/>
  <c r="F11" i="119"/>
  <c r="F12" i="119"/>
  <c r="F13" i="119"/>
  <c r="F14" i="119"/>
  <c r="F15" i="119"/>
  <c r="F16" i="119"/>
  <c r="G18" i="119" s="1"/>
  <c r="F17" i="119"/>
  <c r="F18" i="119"/>
  <c r="F9" i="119"/>
  <c r="G12" i="119" s="1"/>
  <c r="F46" i="119" l="1"/>
  <c r="G44" i="119"/>
  <c r="D50" i="119"/>
  <c r="E43" i="117" l="1"/>
  <c r="D43" i="117"/>
  <c r="F28" i="117"/>
  <c r="F29" i="117"/>
  <c r="F30" i="117"/>
  <c r="F31" i="117"/>
  <c r="F32" i="117"/>
  <c r="F33" i="117"/>
  <c r="F34" i="117"/>
  <c r="F35" i="117"/>
  <c r="F36" i="117"/>
  <c r="F37" i="117"/>
  <c r="F38" i="117"/>
  <c r="F39" i="117"/>
  <c r="F40" i="117"/>
  <c r="F41" i="117"/>
  <c r="F42" i="117"/>
  <c r="F27" i="117"/>
  <c r="F19" i="117"/>
  <c r="F20" i="117"/>
  <c r="F21" i="117"/>
  <c r="F22" i="117"/>
  <c r="F23" i="117"/>
  <c r="F24" i="117"/>
  <c r="F25" i="117"/>
  <c r="F26" i="117"/>
  <c r="F18" i="117"/>
  <c r="F9" i="117"/>
  <c r="F10" i="117"/>
  <c r="F11" i="117"/>
  <c r="F12" i="117"/>
  <c r="F13" i="117"/>
  <c r="F14" i="117"/>
  <c r="F15" i="117"/>
  <c r="F16" i="117"/>
  <c r="F17" i="117"/>
  <c r="F8" i="117"/>
  <c r="G40" i="117" l="1"/>
  <c r="G37" i="117"/>
  <c r="F46" i="117"/>
  <c r="G17" i="117"/>
  <c r="G42" i="117"/>
  <c r="G11" i="117"/>
  <c r="G26" i="117"/>
  <c r="D46" i="117"/>
  <c r="F43" i="117"/>
  <c r="G40" i="116"/>
  <c r="G34" i="116"/>
  <c r="G39" i="116"/>
  <c r="F44" i="116" l="1"/>
  <c r="G25" i="116"/>
  <c r="G17" i="116"/>
  <c r="G11" i="116"/>
  <c r="F27" i="116"/>
  <c r="F28" i="116"/>
  <c r="F29" i="116"/>
  <c r="F30" i="116"/>
  <c r="F31" i="116"/>
  <c r="F32" i="116"/>
  <c r="F33" i="116"/>
  <c r="F34" i="116"/>
  <c r="F35" i="116"/>
  <c r="F36" i="116"/>
  <c r="F37" i="116"/>
  <c r="F38" i="116"/>
  <c r="F39" i="116"/>
  <c r="F40" i="116"/>
  <c r="F26" i="116"/>
  <c r="E41" i="116"/>
  <c r="D44" i="116" s="1"/>
  <c r="D41" i="116"/>
  <c r="F19" i="116"/>
  <c r="F20" i="116"/>
  <c r="F21" i="116"/>
  <c r="F22" i="116"/>
  <c r="F41" i="116" s="1"/>
  <c r="F23" i="116"/>
  <c r="F24" i="116"/>
  <c r="F25" i="116"/>
  <c r="F18" i="116"/>
  <c r="F10" i="116"/>
  <c r="F11" i="116"/>
  <c r="F12" i="116"/>
  <c r="F13" i="116"/>
  <c r="F14" i="116"/>
  <c r="F15" i="116"/>
  <c r="F16" i="116"/>
  <c r="F17" i="116"/>
  <c r="F9" i="116"/>
  <c r="F47" i="114" l="1"/>
  <c r="G11" i="114"/>
  <c r="G17" i="114"/>
  <c r="G26" i="114"/>
  <c r="G38" i="114"/>
  <c r="G42" i="114"/>
  <c r="G43" i="114"/>
  <c r="F30" i="114"/>
  <c r="F28" i="114"/>
  <c r="F29" i="114"/>
  <c r="F31" i="114"/>
  <c r="F32" i="114"/>
  <c r="F33" i="114"/>
  <c r="F34" i="114"/>
  <c r="F35" i="114"/>
  <c r="F36" i="114"/>
  <c r="F37" i="114"/>
  <c r="F38" i="114"/>
  <c r="F39" i="114"/>
  <c r="F40" i="114"/>
  <c r="F41" i="114"/>
  <c r="F42" i="114"/>
  <c r="F43" i="114"/>
  <c r="F27" i="114"/>
  <c r="F19" i="114" l="1"/>
  <c r="F20" i="114"/>
  <c r="F21" i="114"/>
  <c r="F22" i="114"/>
  <c r="F23" i="114"/>
  <c r="F24" i="114"/>
  <c r="F25" i="114"/>
  <c r="F26" i="114"/>
  <c r="F18" i="114"/>
  <c r="F10" i="114" l="1"/>
  <c r="F11" i="114"/>
  <c r="F12" i="114"/>
  <c r="F13" i="114"/>
  <c r="F14" i="114"/>
  <c r="F15" i="114"/>
  <c r="F16" i="114"/>
  <c r="F17" i="114"/>
  <c r="F9" i="114"/>
  <c r="E44" i="114"/>
  <c r="D44" i="114"/>
  <c r="F44" i="114" l="1"/>
  <c r="F41" i="113"/>
  <c r="F19" i="113"/>
  <c r="G17" i="113"/>
  <c r="F10" i="113" l="1"/>
  <c r="F11" i="113"/>
  <c r="F12" i="113"/>
  <c r="G11" i="113" l="1"/>
  <c r="G33" i="113"/>
  <c r="G36" i="113"/>
  <c r="G37" i="113"/>
  <c r="F27" i="113" l="1"/>
  <c r="F28" i="113"/>
  <c r="F29" i="113"/>
  <c r="F30" i="113"/>
  <c r="F31" i="113"/>
  <c r="F32" i="113"/>
  <c r="F33" i="113"/>
  <c r="F34" i="113"/>
  <c r="F35" i="113"/>
  <c r="F36" i="113"/>
  <c r="F37" i="113"/>
  <c r="F26" i="113"/>
  <c r="F23" i="113"/>
  <c r="F38" i="113" s="1"/>
  <c r="F24" i="113"/>
  <c r="F25" i="113"/>
  <c r="F20" i="113"/>
  <c r="F21" i="113"/>
  <c r="F22" i="113"/>
  <c r="F18" i="113"/>
  <c r="F13" i="113" l="1"/>
  <c r="F14" i="113"/>
  <c r="F15" i="113"/>
  <c r="F16" i="113"/>
  <c r="F17" i="113"/>
  <c r="F9" i="113"/>
  <c r="E38" i="113" l="1"/>
  <c r="D40" i="113" s="1"/>
  <c r="D38" i="113"/>
  <c r="G39" i="111" l="1"/>
  <c r="G41" i="111"/>
  <c r="G43" i="111"/>
  <c r="G16" i="111" l="1"/>
  <c r="G10" i="111"/>
  <c r="F27" i="111" l="1"/>
  <c r="F28" i="111"/>
  <c r="F29" i="111"/>
  <c r="F30" i="111"/>
  <c r="F31" i="111"/>
  <c r="F32" i="111"/>
  <c r="F33" i="111"/>
  <c r="F34" i="111"/>
  <c r="F35" i="111"/>
  <c r="F36" i="111"/>
  <c r="F37" i="111"/>
  <c r="F38" i="111"/>
  <c r="F39" i="111"/>
  <c r="F40" i="111"/>
  <c r="F41" i="111"/>
  <c r="F42" i="111"/>
  <c r="F43" i="111"/>
  <c r="F26" i="111"/>
  <c r="F18" i="111"/>
  <c r="F19" i="111"/>
  <c r="F20" i="111"/>
  <c r="F21" i="111"/>
  <c r="F22" i="111"/>
  <c r="F23" i="111"/>
  <c r="F24" i="111"/>
  <c r="F25" i="111"/>
  <c r="F17" i="111"/>
  <c r="E44" i="111"/>
  <c r="D44" i="111"/>
  <c r="F9" i="111"/>
  <c r="F10" i="111"/>
  <c r="F11" i="111"/>
  <c r="F12" i="111"/>
  <c r="F13" i="111"/>
  <c r="F14" i="111"/>
  <c r="F15" i="111"/>
  <c r="F16" i="111"/>
  <c r="F8" i="111"/>
  <c r="D47" i="111" l="1"/>
  <c r="F44" i="111"/>
  <c r="E33" i="32" l="1"/>
  <c r="L39" i="32" l="1"/>
  <c r="F27" i="105" l="1"/>
  <c r="G11" i="105" l="1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l="1"/>
  <c r="G17" i="105"/>
  <c r="F45" i="105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L52" i="32" l="1"/>
  <c r="I53" i="32"/>
  <c r="L49" i="32"/>
  <c r="L51" i="32"/>
  <c r="L40" i="32"/>
  <c r="L41" i="32"/>
  <c r="L42" i="32"/>
  <c r="L47" i="32"/>
  <c r="L48" i="32"/>
  <c r="L50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9" i="32" s="1"/>
  <c r="K24" i="32"/>
  <c r="L31" i="32" s="1"/>
  <c r="K25" i="32"/>
  <c r="K26" i="32"/>
  <c r="K27" i="32"/>
  <c r="K28" i="32"/>
  <c r="K30" i="32"/>
  <c r="K31" i="32"/>
  <c r="K32" i="32"/>
  <c r="K23" i="32"/>
  <c r="I23" i="32"/>
  <c r="L28" i="32" l="1"/>
  <c r="K33" i="32"/>
  <c r="K19" i="32" s="1"/>
  <c r="I31" i="32" l="1"/>
  <c r="I28" i="32"/>
  <c r="I25" i="32"/>
  <c r="E10" i="32"/>
  <c r="K10" i="32" l="1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3" i="19"/>
  <c r="F33" i="19"/>
  <c r="F22" i="19"/>
  <c r="H21" i="19"/>
  <c r="H22" i="19" s="1"/>
  <c r="H12" i="19"/>
  <c r="F12" i="19"/>
  <c r="H6" i="19"/>
  <c r="E50" i="18"/>
  <c r="F41" i="18"/>
  <c r="F51" i="18" s="1"/>
  <c r="F61" i="18" s="1"/>
  <c r="F26" i="18"/>
  <c r="F16" i="18"/>
  <c r="B14" i="10"/>
  <c r="C35" i="8"/>
  <c r="B26" i="16" l="1"/>
  <c r="F28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8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<sst xmlns="http://schemas.openxmlformats.org/spreadsheetml/2006/main" count="1816" uniqueCount="490">
  <si>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</si>
  <si>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</si>
  <si>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</si>
  <si>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</si>
  <si>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</si>
  <si>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</si>
  <si>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</si>
  <si>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</si>
  <si>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</si>
  <si>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</si>
  <si>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</si>
  <si>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</si>
  <si>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</si>
  <si>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</si>
  <si>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</si>
  <si>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</si>
  <si>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</si>
  <si>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</si>
  <si>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</si>
  <si>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</si>
  <si>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</si>
  <si>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</si>
  <si>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</si>
  <si>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</si>
  <si>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</si>
  <si>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</si>
  <si>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</si>
  <si>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</si>
  <si>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</si>
  <si>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</si>
  <si>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</si>
  <si>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</si>
  <si>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</si>
  <si>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</si>
  <si>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</si>
  <si>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</si>
  <si>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</si>
  <si>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</si>
  <si>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</si>
  <si>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</si>
  <si>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</si>
  <si>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</si>
  <si>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</si>
  <si>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</si>
  <si>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</si>
  <si>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</si>
  <si>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</si>
  <si>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</si>
  <si>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</si>
  <si>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</si>
  <si>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</si>
  <si>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</si>
  <si>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</si>
  <si>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</si>
  <si>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</si>
  <si>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</si>
  <si>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</si>
  <si>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</si>
  <si>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</si>
  <si>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</si>
  <si>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</si>
  <si>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</si>
  <si>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</si>
  <si>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</si>
  <si>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</si>
  <si>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</si>
  <si>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</si>
  <si>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</si>
  <si>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</si>
  <si>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</si>
  <si>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</si>
  <si>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</si>
  <si>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</si>
  <si>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</si>
  <si>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</si>
  <si>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</si>
  <si>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</si>
  <si>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</si>
  <si>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</si>
  <si>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</si>
  <si>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</si>
  <si>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</si>
  <si>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</si>
  <si>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</si>
  <si>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</si>
  <si>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</si>
  <si>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</si>
  <si>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</si>
  <si>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</si>
  <si>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</si>
  <si>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</si>
  <si>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</si>
  <si>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</si>
  <si>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</si>
  <si>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</si>
  <si>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</si>
  <si>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</si>
  <si>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</si>
  <si>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</si>
  <si>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</si>
  <si>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</si>
  <si>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</si>
  <si>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</si>
  <si>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</si>
  <si>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</si>
  <si>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</si>
  <si>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</si>
  <si>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</si>
  <si>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</si>
  <si>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</si>
  <si>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</si>
  <si>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</si>
  <si>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</si>
  <si>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</si>
  <si>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</si>
  <si>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</si>
  <si>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</si>
  <si>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</si>
  <si>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</si>
  <si>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</si>
  <si>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</si>
  <si>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</si>
  <si>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</si>
  <si>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</si>
  <si>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</si>
  <si>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</si>
  <si>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</si>
  <si>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</si>
  <si>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</si>
  <si>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</si>
  <si>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</si>
  <si>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</si>
  <si>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</si>
  <si>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</si>
  <si>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</si>
  <si>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</si>
  <si>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</si>
  <si>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</si>
  <si>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</si>
  <si>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</si>
  <si>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</si>
  <si>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</si>
  <si>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</si>
  <si>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</si>
  <si>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</si>
  <si>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</si>
  <si>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</si>
  <si>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</si>
  <si>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</si>
  <si>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</si>
  <si>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</si>
  <si>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</si>
  <si>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</si>
  <si>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</si>
  <si>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</si>
  <si>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</si>
  <si>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</si>
  <si>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</si>
  <si>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</si>
  <si>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</si>
  <si>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</si>
  <si>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</si>
  <si>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</si>
  <si>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</si>
  <si>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</si>
  <si>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</si>
  <si>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</si>
  <si>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</si>
  <si>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</si>
  <si>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</si>
  <si>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</si>
  <si>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</si>
  <si>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</si>
  <si>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</si>
  <si>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</si>
  <si>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</si>
  <si>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</si>
  <si>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</si>
  <si>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</si>
  <si>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</si>
  <si>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</si>
  <si>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</si>
  <si>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</si>
  <si>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</si>
  <si>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</si>
  <si>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</si>
  <si>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</si>
  <si>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</si>
  <si>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</si>
  <si>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</si>
  <si>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</si>
  <si>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</si>
  <si>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</si>
  <si>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</si>
  <si>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</si>
  <si>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</si>
  <si>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</si>
  <si>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</si>
  <si>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</si>
  <si>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</si>
  <si>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</si>
  <si>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</si>
  <si>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</si>
  <si>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</si>
  <si>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</si>
  <si>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</si>
  <si>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</si>
  <si>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</si>
  <si>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</si>
  <si>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</si>
  <si>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</si>
  <si>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</si>
  <si>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</si>
  <si>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</si>
  <si>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</si>
  <si>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</si>
  <si>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</si>
  <si>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</si>
  <si>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</si>
  <si>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</si>
  <si>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</si>
  <si>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</si>
  <si>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</si>
  <si>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</si>
  <si>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</si>
  <si>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</si>
  <si>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</si>
  <si>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</si>
  <si>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</si>
  <si>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</si>
  <si>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</si>
  <si>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</si>
  <si>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</si>
  <si>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</si>
  <si>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</si>
  <si>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</si>
  <si>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</si>
  <si>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</si>
  <si>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</si>
  <si>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</si>
  <si>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</si>
  <si>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</si>
  <si>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</si>
  <si>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</si>
  <si>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</si>
  <si>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</si>
  <si>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</si>
  <si>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</si>
  <si>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</si>
  <si>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</si>
  <si>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</si>
  <si>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</si>
  <si>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</si>
  <si>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</si>
  <si>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</si>
  <si>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</si>
  <si>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</si>
  <si>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</si>
  <si>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</si>
  <si>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</si>
  <si>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</si>
  <si>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</si>
  <si>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</si>
  <si>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</si>
  <si>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</si>
  <si>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</si>
  <si>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</si>
  <si>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</si>
  <si>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</si>
  <si>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</si>
  <si>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</si>
  <si>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</si>
  <si>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</si>
  <si>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</si>
  <si>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</si>
  <si>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</si>
  <si>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</si>
  <si>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</si>
  <si>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</si>
  <si>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</si>
  <si>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</si>
  <si>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</si>
  <si>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</si>
  <si>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</si>
  <si>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</si>
  <si>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</si>
  <si>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</si>
  <si>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</si>
  <si>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</si>
  <si>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</si>
  <si>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</si>
  <si>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</si>
  <si>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</si>
  <si>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</si>
  <si>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</si>
  <si>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</si>
  <si>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</si>
  <si>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</si>
  <si>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</si>
  <si>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</si>
  <si>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</si>
  <si>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</si>
  <si>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</si>
  <si>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</si>
  <si>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</si>
  <si>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</si>
  <si>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</si>
  <si>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</si>
  <si>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</si>
  <si>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</si>
  <si>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</si>
  <si>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</si>
  <si>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</si>
  <si>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</si>
  <si>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</si>
  <si>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</si>
  <si>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</si>
  <si>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</si>
  <si>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</si>
  <si>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</si>
  <si>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</si>
  <si>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</si>
  <si>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</si>
  <si>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</si>
  <si>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</si>
  <si>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</si>
  <si>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</si>
  <si>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</si>
  <si>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</si>
  <si>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</si>
  <si>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</si>
  <si>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</si>
  <si>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</si>
  <si>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</si>
  <si>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</si>
  <si>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</si>
  <si>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</si>
  <si>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</si>
  <si>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</si>
  <si>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</si>
  <si>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</si>
  <si>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</si>
  <si>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</si>
  <si>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</si>
  <si>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</si>
  <si>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</si>
  <si>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</si>
  <si>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</si>
  <si>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</si>
  <si>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</si>
  <si>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</si>
  <si>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</si>
  <si>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</si>
  <si>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</si>
  <si>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</si>
  <si>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</si>
  <si>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</si>
  <si>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</si>
  <si>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</si>
  <si>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</si>
  <si>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</si>
  <si>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</si>
  <si>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</si>
  <si>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</si>
  <si>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</si>
  <si>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</si>
  <si>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</si>
  <si>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</si>
  <si>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</si>
  <si>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</si>
  <si>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</si>
  <si>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</si>
  <si>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</si>
  <si>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</si>
  <si>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</si>
  <si>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</si>
  <si>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</si>
  <si>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</si>
  <si>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</si>
  <si>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</si>
  <si>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</si>
  <si>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</si>
  <si>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</si>
  <si>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</si>
  <si>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</si>
  <si>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</si>
  <si>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</si>
  <si>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</si>
  <si>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</si>
  <si>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</si>
  <si>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</si>
  <si>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</si>
  <si>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</si>
  <si>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</si>
  <si>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</si>
  <si>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</si>
  <si>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</si>
  <si>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</si>
  <si>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</si>
  <si>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</si>
  <si>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</si>
  <si>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</si>
  <si>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</si>
  <si>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</si>
  <si>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</si>
  <si>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</si>
  <si>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</si>
  <si>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</si>
  <si>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</si>
  <si>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</si>
  <si>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</si>
  <si>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</si>
  <si>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</si>
  <si>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</si>
  <si>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</si>
  <si>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</si>
  <si>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</si>
  <si>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</si>
  <si>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</si>
  <si>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</si>
  <si>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</si>
  <si>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</si>
  <si>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</si>
  <si>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</si>
  <si>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</si>
  <si>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</si>
  <si>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</si>
  <si>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</si>
  <si>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</si>
  <si>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</si>
  <si>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</si>
  <si>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</si>
  <si>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</si>
  <si>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</si>
  <si>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</si>
  <si>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</si>
  <si>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</si>
  <si>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</si>
  <si>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</si>
  <si>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</si>
  <si>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</si>
  <si>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</si>
  <si>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</si>
  <si>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</si>
  <si>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</si>
  <si>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</si>
  <si>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</si>
  <si>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</si>
  <si>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</si>
  <si>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</si>
  <si>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</si>
  <si>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</si>
  <si>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</si>
  <si>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</si>
  <si>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</si>
  <si>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</si>
  <si>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</si>
  <si>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</si>
  <si>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</si>
  <si>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de Junio    2024</t>
  </si>
  <si>
    <t>Activos Mes</t>
  </si>
  <si>
    <t>2103010001</t>
  </si>
  <si>
    <t>Sueldos y Jornales a Pagar</t>
  </si>
  <si>
    <t>Del ejercicio terminado de Julio    2024</t>
  </si>
  <si>
    <t>Del ejercicio terminado de Agosto    2024</t>
  </si>
  <si>
    <t>510102000109990003</t>
  </si>
  <si>
    <t>Otros Servicios no Personales por Clasificar</t>
  </si>
  <si>
    <t>Del ejercicio terminado de Septiembre     2024</t>
  </si>
  <si>
    <t>51010100070004</t>
  </si>
  <si>
    <t>Vacaciones</t>
  </si>
  <si>
    <t>Del ejercicio terminado de Octubre 2024</t>
  </si>
  <si>
    <t xml:space="preserve">                                                           </t>
  </si>
  <si>
    <t>Del ejercicio terminado de Noviembre  2024</t>
  </si>
  <si>
    <t>51010200010007</t>
  </si>
  <si>
    <t>Del ejercicio terminado de Diciembre  2024</t>
  </si>
  <si>
    <t>Del Ejercicio terminado Diciembre     2024</t>
  </si>
  <si>
    <t>Del Ejercicio terminado Diciembre   2024</t>
  </si>
  <si>
    <t>Del Ejercicio terminado  Diciembre 2024</t>
  </si>
  <si>
    <t>Del ejercicio terminado de ENERO  2025</t>
  </si>
  <si>
    <t>Del ejercicio terminado de Febrero   2025</t>
  </si>
  <si>
    <t>Del ejercicio terminado de Marzo   2025</t>
  </si>
  <si>
    <t>Del ejercicio terminado de Marzo  2025</t>
  </si>
  <si>
    <t>Del ejercicio terminado Marzo    2025</t>
  </si>
  <si>
    <t>Del ejercicio terminado Marzo  2025</t>
  </si>
  <si>
    <t>Del ejercicio terminado de Marzo    2025</t>
  </si>
  <si>
    <t>Del Ejercicio terminado Marzo 2025</t>
  </si>
  <si>
    <t>Del Ejercicio terminado Marzo  2025</t>
  </si>
  <si>
    <t>Del Ejercicio terminado  Marzo  2025</t>
  </si>
  <si>
    <t>Del Ejercicio terminado Marzo    2025</t>
  </si>
  <si>
    <t>Del Ejercicio terminado  Marzo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</si>
</sst>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93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9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46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  <xf numFmtId="0" fontId="32" fillId="0" borderId="0" xfId="4" applyFont="1" applyFill="1" applyAlignment="1">
      <alignment horizontal="center" vertical="top" wrapText="1"/>
    </xf>
    <xf numFmtId="43" fontId="63" fillId="0" borderId="0" xfId="2" applyFont="1" applyFill="1" applyAlignment="1">
      <alignment horizontal="right" vertical="top" wrapText="1"/>
    </xf>
    <xf numFmtId="0" fontId="77" fillId="0" borderId="0" xfId="14" applyFont="1" applyFill="1" applyBorder="1"/>
    <xf numFmtId="0" fontId="78" fillId="4" borderId="17" xfId="14" applyNumberFormat="1" applyFont="1" applyFill="1" applyBorder="1" applyAlignment="1">
      <alignment vertical="top" wrapText="1" readingOrder="1"/>
    </xf>
    <xf numFmtId="0" fontId="78" fillId="4" borderId="17" xfId="14" applyNumberFormat="1" applyFont="1" applyFill="1" applyBorder="1" applyAlignment="1">
      <alignment horizontal="center" vertical="top" wrapText="1" readingOrder="1"/>
    </xf>
    <xf numFmtId="0" fontId="79" fillId="0" borderId="17" xfId="14" applyNumberFormat="1" applyFont="1" applyFill="1" applyBorder="1" applyAlignment="1">
      <alignment vertical="top" wrapText="1" readingOrder="1"/>
    </xf>
    <xf numFmtId="0" fontId="80" fillId="5" borderId="17" xfId="14" applyNumberFormat="1" applyFont="1" applyFill="1" applyBorder="1" applyAlignment="1">
      <alignment vertical="top" wrapText="1" readingOrder="1"/>
    </xf>
    <xf numFmtId="0" fontId="77" fillId="0" borderId="0" xfId="14" applyFont="1" applyFill="1" applyBorder="1" applyAlignment="1"/>
    <xf numFmtId="43" fontId="79" fillId="0" borderId="17" xfId="2" applyFont="1" applyFill="1" applyBorder="1" applyAlignment="1">
      <alignment vertical="top" wrapText="1" readingOrder="1"/>
    </xf>
    <xf numFmtId="43" fontId="79" fillId="0" borderId="17" xfId="2" applyFont="1" applyFill="1" applyBorder="1" applyAlignment="1">
      <alignment horizontal="right" vertical="top" wrapText="1" readingOrder="1"/>
    </xf>
    <xf numFmtId="43" fontId="80" fillId="5" borderId="17" xfId="2" applyFont="1" applyFill="1" applyBorder="1" applyAlignment="1">
      <alignment vertical="top" wrapText="1" readingOrder="1"/>
    </xf>
    <xf numFmtId="43" fontId="77" fillId="0" borderId="0" xfId="2" applyFont="1" applyFill="1" applyBorder="1"/>
    <xf numFmtId="43" fontId="77" fillId="0" borderId="0" xfId="14" applyNumberFormat="1" applyFont="1" applyFill="1" applyBorder="1"/>
    <xf numFmtId="43" fontId="77" fillId="6" borderId="0" xfId="14" applyNumberFormat="1" applyFont="1" applyFill="1" applyBorder="1"/>
    <xf numFmtId="43" fontId="77" fillId="7" borderId="0" xfId="14" applyNumberFormat="1" applyFont="1" applyFill="1" applyBorder="1"/>
    <xf numFmtId="43" fontId="77" fillId="17" borderId="0" xfId="14" applyNumberFormat="1" applyFont="1" applyFill="1" applyBorder="1"/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horizontal="center" vertical="top" wrapText="1" readingOrder="1"/>
    </xf>
    <xf numFmtId="0" fontId="81" fillId="0" borderId="0" xfId="14" applyFont="1" applyFill="1" applyBorder="1" applyAlignment="1"/>
    <xf numFmtId="0" fontId="82" fillId="4" borderId="17" xfId="14" applyNumberFormat="1" applyFont="1" applyFill="1" applyBorder="1" applyAlignment="1">
      <alignment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horizontal="right" vertical="top" wrapText="1" readingOrder="1"/>
    </xf>
    <xf numFmtId="43" fontId="84" fillId="5" borderId="17" xfId="2" applyFont="1" applyFill="1" applyBorder="1" applyAlignment="1">
      <alignment vertical="top" wrapText="1" readingOrder="1"/>
    </xf>
    <xf numFmtId="43" fontId="81" fillId="0" borderId="0" xfId="2" applyFont="1" applyFill="1" applyBorder="1"/>
    <xf numFmtId="43" fontId="81" fillId="0" borderId="0" xfId="14" applyNumberFormat="1" applyFont="1" applyFill="1" applyBorder="1"/>
    <xf numFmtId="43" fontId="81" fillId="6" borderId="0" xfId="14" applyNumberFormat="1" applyFont="1" applyFill="1" applyBorder="1"/>
    <xf numFmtId="43" fontId="81" fillId="21" borderId="0" xfId="14" applyNumberFormat="1" applyFont="1" applyFill="1" applyBorder="1"/>
    <xf numFmtId="43" fontId="81" fillId="18" borderId="0" xfId="14" applyNumberFormat="1" applyFont="1" applyFill="1" applyBorder="1"/>
    <xf numFmtId="43" fontId="81" fillId="11" borderId="0" xfId="14" applyNumberFormat="1" applyFont="1" applyFill="1" applyBorder="1"/>
    <xf numFmtId="0" fontId="81" fillId="0" borderId="0" xfId="14" applyFont="1" applyFill="1" applyBorder="1"/>
    <xf numFmtId="0" fontId="84" fillId="5" borderId="17" xfId="14" applyNumberFormat="1" applyFont="1" applyFill="1" applyBorder="1" applyAlignment="1">
      <alignment horizontal="right" vertical="top" wrapText="1" readingOrder="1"/>
    </xf>
    <xf numFmtId="43" fontId="83" fillId="0" borderId="17" xfId="7" applyFont="1" applyFill="1" applyBorder="1" applyAlignment="1">
      <alignment horizontal="right" vertical="top" wrapText="1" readingOrder="1"/>
    </xf>
    <xf numFmtId="0" fontId="83" fillId="0" borderId="17" xfId="0" applyNumberFormat="1" applyFont="1" applyFill="1" applyBorder="1" applyAlignment="1">
      <alignment vertical="top" wrapText="1" readingOrder="1"/>
    </xf>
    <xf numFmtId="43" fontId="83" fillId="0" borderId="21" xfId="2" applyFont="1" applyFill="1" applyBorder="1" applyAlignment="1">
      <alignment horizontal="right" vertical="top" wrapText="1" readingOrder="1"/>
    </xf>
    <xf numFmtId="43" fontId="83" fillId="0" borderId="22" xfId="2" applyFont="1" applyFill="1" applyBorder="1" applyAlignment="1">
      <alignment vertical="top" wrapText="1" readingOrder="1"/>
    </xf>
    <xf numFmtId="43" fontId="83" fillId="0" borderId="20" xfId="2" applyFont="1" applyFill="1" applyBorder="1" applyAlignment="1">
      <alignment vertical="top" wrapText="1" readingOrder="1"/>
    </xf>
    <xf numFmtId="43" fontId="84" fillId="5" borderId="17" xfId="14" applyNumberFormat="1" applyFont="1" applyFill="1" applyBorder="1" applyAlignment="1">
      <alignment vertical="top" wrapText="1" readingOrder="1"/>
    </xf>
    <xf numFmtId="43" fontId="81" fillId="15" borderId="0" xfId="14" applyNumberFormat="1" applyFont="1" applyFill="1" applyBorder="1"/>
    <xf numFmtId="43" fontId="81" fillId="7" borderId="0" xfId="14" applyNumberFormat="1" applyFont="1" applyFill="1" applyBorder="1"/>
    <xf numFmtId="43" fontId="81" fillId="23" borderId="0" xfId="14" applyNumberFormat="1" applyFont="1" applyFill="1" applyBorder="1"/>
    <xf numFmtId="43" fontId="81" fillId="17" borderId="0" xfId="14" applyNumberFormat="1" applyFont="1" applyFill="1" applyBorder="1"/>
    <xf numFmtId="43" fontId="46" fillId="24" borderId="0" xfId="2" applyFont="1" applyFill="1" applyBorder="1"/>
    <xf numFmtId="0" fontId="83" fillId="0" borderId="17" xfId="0" applyNumberFormat="1" applyFont="1" applyFill="1" applyBorder="1" applyAlignment="1">
      <alignment vertical="top" wrapText="1" readingOrder="1"/>
    </xf>
    <xf numFmtId="43" fontId="46" fillId="18" borderId="0" xfId="2" applyFont="1" applyFill="1" applyBorder="1"/>
    <xf numFmtId="43" fontId="82" fillId="4" borderId="17" xfId="2" applyFont="1" applyFill="1" applyBorder="1" applyAlignment="1">
      <alignment horizontal="center"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vertical="top" wrapText="1" readingOrder="1"/>
    </xf>
    <xf numFmtId="0" fontId="82" fillId="4" borderId="17" xfId="14" applyNumberFormat="1" applyFont="1" applyFill="1" applyBorder="1" applyAlignment="1">
      <alignment horizontal="center" vertical="top" wrapText="1" readingOrder="1"/>
    </xf>
    <xf numFmtId="43" fontId="82" fillId="4" borderId="17" xfId="2" applyFont="1" applyFill="1" applyBorder="1" applyAlignment="1">
      <alignment vertical="top" wrapText="1" readingOrder="1"/>
    </xf>
    <xf numFmtId="43" fontId="81" fillId="16" borderId="0" xfId="14" applyNumberFormat="1" applyFont="1" applyFill="1" applyBorder="1"/>
    <xf numFmtId="41" fontId="11" fillId="0" borderId="0" xfId="0" applyNumberFormat="1" applyFont="1" applyFill="1" applyBorder="1" applyAlignment="1"/>
    <xf numFmtId="41" fontId="11" fillId="0" borderId="0" xfId="0" applyNumberFormat="1" applyFont="1" applyFill="1" applyAlignment="1"/>
    <xf numFmtId="0" fontId="83" fillId="0" borderId="18" xfId="14" applyNumberFormat="1" applyFont="1" applyFill="1" applyBorder="1" applyAlignment="1">
      <alignment vertical="top" wrapText="1" readingOrder="1"/>
    </xf>
    <xf numFmtId="0" fontId="84" fillId="5" borderId="18" xfId="14" applyNumberFormat="1" applyFont="1" applyFill="1" applyBorder="1" applyAlignment="1">
      <alignment vertical="top" wrapText="1" readingOrder="1"/>
    </xf>
    <xf numFmtId="0" fontId="82" fillId="4" borderId="18" xfId="14" applyNumberFormat="1" applyFont="1" applyFill="1" applyBorder="1" applyAlignment="1">
      <alignment horizontal="center" vertical="top" wrapText="1" readingOrder="1"/>
    </xf>
    <xf numFmtId="0" fontId="45" fillId="0" borderId="17" xfId="14" applyNumberFormat="1" applyFont="1" applyFill="1" applyBorder="1" applyAlignment="1">
      <alignment vertical="top" wrapText="1" readingOrder="1"/>
    </xf>
    <xf numFmtId="0" fontId="85" fillId="0" borderId="0" xfId="14" applyFont="1" applyFill="1" applyBorder="1"/>
    <xf numFmtId="0" fontId="86" fillId="4" borderId="17" xfId="14" applyNumberFormat="1" applyFont="1" applyFill="1" applyBorder="1" applyAlignment="1">
      <alignment vertical="top" wrapText="1" readingOrder="1"/>
    </xf>
    <xf numFmtId="0" fontId="87" fillId="0" borderId="17" xfId="14" applyNumberFormat="1" applyFont="1" applyFill="1" applyBorder="1" applyAlignment="1">
      <alignment vertical="top" wrapText="1" readingOrder="1"/>
    </xf>
    <xf numFmtId="0" fontId="88" fillId="5" borderId="17" xfId="14" applyNumberFormat="1" applyFont="1" applyFill="1" applyBorder="1" applyAlignment="1">
      <alignment vertical="top" wrapText="1" readingOrder="1"/>
    </xf>
    <xf numFmtId="0" fontId="85" fillId="0" borderId="0" xfId="14" applyFont="1" applyFill="1" applyBorder="1" applyAlignment="1"/>
    <xf numFmtId="43" fontId="85" fillId="0" borderId="0" xfId="2" applyFont="1" applyFill="1" applyBorder="1"/>
    <xf numFmtId="43" fontId="86" fillId="4" borderId="17" xfId="2" applyFont="1" applyFill="1" applyBorder="1" applyAlignment="1">
      <alignment horizontal="center" vertical="top" wrapText="1" readingOrder="1"/>
    </xf>
    <xf numFmtId="43" fontId="87" fillId="0" borderId="17" xfId="2" applyFont="1" applyFill="1" applyBorder="1" applyAlignment="1">
      <alignment vertical="top" wrapText="1" readingOrder="1"/>
    </xf>
    <xf numFmtId="43" fontId="87" fillId="0" borderId="17" xfId="2" applyFont="1" applyFill="1" applyBorder="1" applyAlignment="1">
      <alignment horizontal="right" vertical="top" wrapText="1" readingOrder="1"/>
    </xf>
    <xf numFmtId="43" fontId="85" fillId="0" borderId="0" xfId="14" applyNumberFormat="1" applyFont="1" applyFill="1" applyBorder="1"/>
    <xf numFmtId="43" fontId="88" fillId="5" borderId="23" xfId="2" applyFont="1" applyFill="1" applyBorder="1" applyAlignment="1">
      <alignment horizontal="right" vertical="top" wrapText="1" readingOrder="1"/>
    </xf>
    <xf numFmtId="43" fontId="85" fillId="0" borderId="12" xfId="14" applyNumberFormat="1" applyFont="1" applyFill="1" applyBorder="1"/>
    <xf numFmtId="0" fontId="90" fillId="0" borderId="0" xfId="14" applyFont="1" applyFill="1" applyBorder="1"/>
    <xf numFmtId="0" fontId="90" fillId="0" borderId="0" xfId="14" applyFont="1" applyFill="1" applyBorder="1" applyAlignment="1"/>
    <xf numFmtId="0" fontId="91" fillId="4" borderId="17" xfId="14" applyNumberFormat="1" applyFont="1" applyFill="1" applyBorder="1" applyAlignment="1">
      <alignment vertical="top" wrapText="1" readingOrder="1"/>
    </xf>
    <xf numFmtId="0" fontId="89" fillId="0" borderId="17" xfId="14" applyNumberFormat="1" applyFont="1" applyFill="1" applyBorder="1" applyAlignment="1">
      <alignment vertical="top" wrapText="1" readingOrder="1"/>
    </xf>
    <xf numFmtId="0" fontId="92" fillId="5" borderId="17" xfId="14" applyNumberFormat="1" applyFont="1" applyFill="1" applyBorder="1" applyAlignment="1">
      <alignment vertical="top" wrapText="1" readingOrder="1"/>
    </xf>
    <xf numFmtId="43" fontId="90" fillId="0" borderId="0" xfId="2" applyFont="1" applyFill="1" applyBorder="1"/>
    <xf numFmtId="43" fontId="89" fillId="0" borderId="17" xfId="2" applyFont="1" applyFill="1" applyBorder="1" applyAlignment="1">
      <alignment horizontal="right" vertical="top" wrapText="1" readingOrder="1"/>
    </xf>
    <xf numFmtId="43" fontId="89" fillId="0" borderId="17" xfId="2" applyFont="1" applyFill="1" applyBorder="1" applyAlignment="1">
      <alignment vertical="top" wrapText="1" readingOrder="1"/>
    </xf>
    <xf numFmtId="43" fontId="92" fillId="5" borderId="17" xfId="2" applyFont="1" applyFill="1" applyBorder="1" applyAlignment="1">
      <alignment vertical="top" wrapText="1" readingOrder="1"/>
    </xf>
    <xf numFmtId="43" fontId="90" fillId="0" borderId="0" xfId="14" applyNumberFormat="1" applyFont="1" applyFill="1" applyBorder="1"/>
    <xf numFmtId="43" fontId="91" fillId="4" borderId="17" xfId="2" applyFont="1" applyFill="1" applyBorder="1" applyAlignment="1">
      <alignment vertical="top" wrapText="1" readingOrder="1"/>
    </xf>
    <xf numFmtId="43" fontId="91" fillId="4" borderId="17" xfId="2" applyFont="1" applyFill="1" applyBorder="1" applyAlignment="1">
      <alignment horizontal="center" vertical="top" wrapText="1" readingOrder="1"/>
    </xf>
    <xf numFmtId="43" fontId="90" fillId="6" borderId="0" xfId="14" applyNumberFormat="1" applyFont="1" applyFill="1" applyBorder="1"/>
    <xf numFmtId="43" fontId="90" fillId="11" borderId="0" xfId="14" applyNumberFormat="1" applyFont="1" applyFill="1" applyBorder="1"/>
    <xf numFmtId="43" fontId="90" fillId="17" borderId="0" xfId="14" applyNumberFormat="1" applyFont="1" applyFill="1" applyBorder="1"/>
    <xf numFmtId="43" fontId="58" fillId="0" borderId="0" xfId="2" applyFont="1" applyFill="1" applyBorder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1</xdr:row>
      <xdr:rowOff>57151</xdr:rowOff>
    </xdr:from>
    <xdr:to>
      <xdr:col>2</xdr:col>
      <xdr:colOff>523875</xdr:colOff>
      <xdr:row>4</xdr:row>
      <xdr:rowOff>161926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1" y="180976"/>
          <a:ext cx="2333624" cy="876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38100</xdr:rowOff>
    </xdr:from>
    <xdr:to>
      <xdr:col>3</xdr:col>
      <xdr:colOff>628650</xdr:colOff>
      <xdr:row>2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28575</xdr:rowOff>
    </xdr:from>
    <xdr:to>
      <xdr:col>2</xdr:col>
      <xdr:colOff>742950</xdr:colOff>
      <xdr:row>3</xdr:row>
      <xdr:rowOff>190500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152400"/>
          <a:ext cx="2238375" cy="7715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95251</xdr:rowOff>
    </xdr:from>
    <xdr:to>
      <xdr:col>2</xdr:col>
      <xdr:colOff>295276</xdr:colOff>
      <xdr:row>4</xdr:row>
      <xdr:rowOff>95251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95251"/>
          <a:ext cx="2152650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19050</xdr:rowOff>
    </xdr:from>
    <xdr:to>
      <xdr:col>2</xdr:col>
      <xdr:colOff>371475</xdr:colOff>
      <xdr:row>4</xdr:row>
      <xdr:rowOff>123825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09550"/>
          <a:ext cx="2152650" cy="676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66676</xdr:rowOff>
    </xdr:from>
    <xdr:to>
      <xdr:col>2</xdr:col>
      <xdr:colOff>704850</xdr:colOff>
      <xdr:row>3</xdr:row>
      <xdr:rowOff>190501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85751"/>
          <a:ext cx="2486025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28575</xdr:rowOff>
    </xdr:from>
    <xdr:to>
      <xdr:col>2</xdr:col>
      <xdr:colOff>457200</xdr:colOff>
      <xdr:row>5</xdr:row>
      <xdr:rowOff>28575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52400"/>
          <a:ext cx="2276475" cy="1009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0</xdr:row>
      <xdr:rowOff>228600</xdr:rowOff>
    </xdr:from>
    <xdr:to>
      <xdr:col>2</xdr:col>
      <xdr:colOff>895349</xdr:colOff>
      <xdr:row>4</xdr:row>
      <xdr:rowOff>219075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9" y="228600"/>
          <a:ext cx="2162175" cy="1019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171451</xdr:rowOff>
    </xdr:from>
    <xdr:to>
      <xdr:col>2</xdr:col>
      <xdr:colOff>400050</xdr:colOff>
      <xdr:row>4</xdr:row>
      <xdr:rowOff>85726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71451"/>
          <a:ext cx="2228850" cy="914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209550</xdr:rowOff>
    </xdr:from>
    <xdr:to>
      <xdr:col>2</xdr:col>
      <xdr:colOff>257175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09550"/>
          <a:ext cx="253365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17" activePane="bottomRight" state="frozen"/>
      <selection pane="topRight" activeCell="D1" sqref="D1"/>
      <selection pane="bottomLeft" activeCell="A15" sqref="A15"/>
      <selection pane="bottomRight" activeCell="B47" sqref="B47"/>
    </sheetView>
  </sheetViews>
  <sheetFormatPr baseColWidth="10" defaultRowHeight="15"/>
  <cols>
    <col min="1" max="1" width="14.28515625" style="430" customWidth="1"/>
    <col min="2" max="2" width="16.5703125" style="430" bestFit="1" customWidth="1"/>
    <col min="3" max="3" width="52.140625" style="430" bestFit="1" customWidth="1"/>
    <col min="4" max="4" width="14.85546875" style="435" bestFit="1" customWidth="1"/>
    <col min="5" max="5" width="14.28515625" style="435" bestFit="1" customWidth="1"/>
    <col min="6" max="6" width="17.7109375" style="430" customWidth="1"/>
    <col min="7" max="7" width="14.140625" style="430" bestFit="1" customWidth="1"/>
    <col min="8" max="16384" width="11.42578125" style="430"/>
  </cols>
  <sheetData>
    <row r="1" spans="1:7" ht="10.35" customHeight="1"/>
    <row r="2" spans="1:7" ht="26.1" customHeight="1">
      <c r="C2" s="431"/>
    </row>
    <row r="3" spans="1:7" ht="22.9" customHeight="1">
      <c r="A3" s="446" t="s">
        <v>1</v>
      </c>
      <c r="B3" s="446"/>
      <c r="C3" s="446"/>
      <c r="D3" s="446"/>
      <c r="E3" s="446"/>
      <c r="F3" s="446"/>
    </row>
    <row r="4" spans="1:7" ht="12.75" customHeight="1">
      <c r="A4" s="446" t="s">
        <v>480</v>
      </c>
      <c r="B4" s="446"/>
      <c r="C4" s="446"/>
      <c r="D4" s="446"/>
      <c r="E4" s="446"/>
      <c r="F4" s="446"/>
    </row>
    <row r="5" spans="1:7" ht="18" customHeight="1">
      <c r="A5" s="446" t="s">
        <v>2</v>
      </c>
      <c r="B5" s="446"/>
      <c r="C5" s="446"/>
      <c r="D5" s="446"/>
      <c r="E5" s="446"/>
      <c r="F5" s="446"/>
    </row>
    <row r="6" spans="1:7" ht="17.25" customHeight="1"/>
    <row r="7" spans="1:7">
      <c r="A7" s="404" t="s">
        <v>3</v>
      </c>
      <c r="B7" s="432" t="s">
        <v>4</v>
      </c>
      <c r="C7" s="432" t="s">
        <v>5</v>
      </c>
      <c r="D7" s="440" t="s">
        <v>6</v>
      </c>
      <c r="E7" s="441" t="s">
        <v>7</v>
      </c>
      <c r="F7" s="404" t="s">
        <v>8</v>
      </c>
    </row>
    <row r="8" spans="1:7" ht="15" customHeight="1">
      <c r="A8" s="430">
        <v>900.31000000005588</v>
      </c>
      <c r="B8" s="433" t="s">
        <v>11</v>
      </c>
      <c r="C8" s="433" t="s">
        <v>12</v>
      </c>
      <c r="D8" s="437">
        <v>0</v>
      </c>
      <c r="E8" s="436">
        <v>325</v>
      </c>
      <c r="F8" s="178">
        <f>A8+D8-E8</f>
        <v>575.31000000005588</v>
      </c>
    </row>
    <row r="9" spans="1:7" ht="15" customHeight="1">
      <c r="A9" s="430">
        <v>0</v>
      </c>
      <c r="B9" s="433" t="s">
        <v>416</v>
      </c>
      <c r="C9" s="433" t="s">
        <v>13</v>
      </c>
      <c r="D9" s="437">
        <v>30000</v>
      </c>
      <c r="E9" s="436">
        <v>30000</v>
      </c>
      <c r="F9" s="178">
        <f t="shared" ref="F9:F17" si="0">A9+D9-E9</f>
        <v>0</v>
      </c>
    </row>
    <row r="10" spans="1:7" ht="15" customHeight="1">
      <c r="A10" s="430">
        <v>1077.3400000021793</v>
      </c>
      <c r="B10" s="433" t="s">
        <v>14</v>
      </c>
      <c r="C10" s="433" t="s">
        <v>15</v>
      </c>
      <c r="D10" s="437">
        <v>0</v>
      </c>
      <c r="E10" s="436">
        <v>325</v>
      </c>
      <c r="F10" s="178">
        <f t="shared" si="0"/>
        <v>752.34000000217929</v>
      </c>
    </row>
    <row r="11" spans="1:7" ht="15" customHeight="1">
      <c r="A11" s="430">
        <v>25954661.18</v>
      </c>
      <c r="B11" s="433" t="s">
        <v>9</v>
      </c>
      <c r="C11" s="433" t="s">
        <v>10</v>
      </c>
      <c r="D11" s="437">
        <v>8280261.2999999998</v>
      </c>
      <c r="E11" s="436">
        <v>9019991.3499999996</v>
      </c>
      <c r="F11" s="178">
        <f t="shared" si="0"/>
        <v>25214931.129999995</v>
      </c>
      <c r="G11" s="439">
        <f>SUM(F8:F11)</f>
        <v>25216258.779999997</v>
      </c>
    </row>
    <row r="12" spans="1:7" ht="15" customHeight="1">
      <c r="B12" s="175" t="s">
        <v>16</v>
      </c>
      <c r="C12" s="351" t="s">
        <v>17</v>
      </c>
      <c r="D12" s="435">
        <v>4672718.8499999996</v>
      </c>
      <c r="E12" s="436"/>
      <c r="F12" s="178">
        <f t="shared" si="0"/>
        <v>4672718.8499999996</v>
      </c>
    </row>
    <row r="13" spans="1:7" ht="15" customHeight="1">
      <c r="B13" s="241" t="s">
        <v>18</v>
      </c>
      <c r="C13" s="352" t="s">
        <v>19</v>
      </c>
      <c r="D13" s="437"/>
      <c r="E13" s="436"/>
      <c r="F13" s="178">
        <f t="shared" si="0"/>
        <v>0</v>
      </c>
    </row>
    <row r="14" spans="1:7" ht="15" customHeight="1">
      <c r="A14" s="435">
        <v>1756259.9399999995</v>
      </c>
      <c r="B14" s="417" t="s">
        <v>20</v>
      </c>
      <c r="C14" s="353" t="s">
        <v>21</v>
      </c>
      <c r="D14" s="437"/>
      <c r="E14" s="436"/>
      <c r="F14" s="178">
        <f t="shared" si="0"/>
        <v>1756259.9399999995</v>
      </c>
    </row>
    <row r="15" spans="1:7" ht="15" customHeight="1">
      <c r="A15" s="435">
        <v>6070784.4100000001</v>
      </c>
      <c r="B15" s="417" t="s">
        <v>22</v>
      </c>
      <c r="C15" s="353" t="s">
        <v>23</v>
      </c>
      <c r="F15" s="178">
        <f t="shared" si="0"/>
        <v>6070784.4100000001</v>
      </c>
    </row>
    <row r="16" spans="1:7" ht="15" customHeight="1">
      <c r="A16" s="435">
        <v>7314572.2199999951</v>
      </c>
      <c r="B16" s="420" t="s">
        <v>24</v>
      </c>
      <c r="C16" s="420" t="s">
        <v>25</v>
      </c>
      <c r="D16" s="437"/>
      <c r="E16" s="436"/>
      <c r="F16" s="178">
        <f t="shared" si="0"/>
        <v>7314572.2199999951</v>
      </c>
    </row>
    <row r="17" spans="1:7" ht="15" customHeight="1">
      <c r="A17" s="435">
        <v>2482353.7299999995</v>
      </c>
      <c r="B17" s="241" t="s">
        <v>59</v>
      </c>
      <c r="C17" s="352" t="s">
        <v>60</v>
      </c>
      <c r="D17" s="437"/>
      <c r="E17" s="436"/>
      <c r="F17" s="178">
        <f t="shared" si="0"/>
        <v>2482353.7299999995</v>
      </c>
      <c r="G17" s="439">
        <f>SUM(F14:F17)</f>
        <v>17623970.299999993</v>
      </c>
    </row>
    <row r="18" spans="1:7" ht="15" customHeight="1">
      <c r="A18" s="435"/>
      <c r="B18" s="433" t="s">
        <v>423</v>
      </c>
      <c r="C18" s="433" t="s">
        <v>424</v>
      </c>
      <c r="D18" s="437">
        <v>271938.59999999998</v>
      </c>
      <c r="E18" s="436">
        <v>271938.59999999998</v>
      </c>
      <c r="F18" s="178">
        <f t="shared" ref="F18:F25" si="1">-(E18+A18-D18)</f>
        <v>0</v>
      </c>
    </row>
    <row r="19" spans="1:7" ht="15" customHeight="1">
      <c r="A19" s="435">
        <v>1897881.54</v>
      </c>
      <c r="B19" s="433" t="s">
        <v>28</v>
      </c>
      <c r="C19" s="433" t="s">
        <v>29</v>
      </c>
      <c r="D19" s="437">
        <v>6426858.0999999996</v>
      </c>
      <c r="E19" s="436">
        <v>7506262.6900000004</v>
      </c>
      <c r="F19" s="445">
        <f t="shared" si="1"/>
        <v>-2977286.1300000008</v>
      </c>
    </row>
    <row r="20" spans="1:7" ht="15" customHeight="1">
      <c r="A20" s="435">
        <v>7365064.21</v>
      </c>
      <c r="B20" s="433" t="s">
        <v>406</v>
      </c>
      <c r="C20" s="433" t="s">
        <v>407</v>
      </c>
      <c r="D20" s="437">
        <v>0</v>
      </c>
      <c r="E20" s="436">
        <v>763280.88</v>
      </c>
      <c r="F20" s="178">
        <f t="shared" si="1"/>
        <v>-8128345.0899999999</v>
      </c>
    </row>
    <row r="21" spans="1:7" ht="15" customHeight="1">
      <c r="A21" s="435">
        <v>1819140.09</v>
      </c>
      <c r="B21" s="433" t="s">
        <v>408</v>
      </c>
      <c r="C21" s="433" t="s">
        <v>409</v>
      </c>
      <c r="D21" s="437">
        <v>0</v>
      </c>
      <c r="E21" s="436">
        <v>125594.89</v>
      </c>
      <c r="F21" s="178">
        <f t="shared" si="1"/>
        <v>-1944734.98</v>
      </c>
    </row>
    <row r="22" spans="1:7" ht="15" customHeight="1">
      <c r="A22" s="435">
        <v>848594.65</v>
      </c>
      <c r="B22" s="433" t="s">
        <v>26</v>
      </c>
      <c r="C22" s="433" t="s">
        <v>27</v>
      </c>
      <c r="D22" s="437">
        <v>185098.84</v>
      </c>
      <c r="E22" s="436">
        <v>286809.03000000003</v>
      </c>
      <c r="F22" s="178">
        <f t="shared" si="1"/>
        <v>-950304.8400000002</v>
      </c>
    </row>
    <row r="23" spans="1:7" ht="15" customHeight="1">
      <c r="A23" s="435">
        <v>19799427.639999997</v>
      </c>
      <c r="B23" s="417" t="s">
        <v>61</v>
      </c>
      <c r="C23" s="417" t="s">
        <v>62</v>
      </c>
      <c r="D23" s="437"/>
      <c r="E23" s="436">
        <v>4672718.8499999903</v>
      </c>
      <c r="F23" s="178">
        <f t="shared" si="1"/>
        <v>-24472146.489999987</v>
      </c>
    </row>
    <row r="24" spans="1:7" ht="15" customHeight="1">
      <c r="A24" s="435">
        <v>11850501</v>
      </c>
      <c r="B24" s="173" t="s">
        <v>63</v>
      </c>
      <c r="C24" s="234" t="s">
        <v>64</v>
      </c>
      <c r="D24" s="437"/>
      <c r="E24" s="436"/>
      <c r="F24" s="178">
        <f t="shared" si="1"/>
        <v>-11850501</v>
      </c>
    </row>
    <row r="25" spans="1:7" ht="15" customHeight="1">
      <c r="A25" s="435"/>
      <c r="B25" s="433" t="s">
        <v>30</v>
      </c>
      <c r="C25" s="433" t="s">
        <v>31</v>
      </c>
      <c r="D25" s="437">
        <v>0</v>
      </c>
      <c r="E25" s="436">
        <v>8280261.2999999998</v>
      </c>
      <c r="F25" s="178">
        <f t="shared" si="1"/>
        <v>-8280261.2999999998</v>
      </c>
    </row>
    <row r="26" spans="1:7" ht="15" customHeight="1">
      <c r="B26" s="433" t="s">
        <v>36</v>
      </c>
      <c r="C26" s="433" t="s">
        <v>37</v>
      </c>
      <c r="D26" s="437">
        <v>287028.31</v>
      </c>
      <c r="E26" s="436">
        <v>0</v>
      </c>
      <c r="F26" s="444">
        <f>D26</f>
        <v>287028.31</v>
      </c>
    </row>
    <row r="27" spans="1:7" ht="15" customHeight="1">
      <c r="B27" s="433" t="s">
        <v>38</v>
      </c>
      <c r="C27" s="433" t="s">
        <v>39</v>
      </c>
      <c r="D27" s="437">
        <v>622150.54</v>
      </c>
      <c r="E27" s="436">
        <v>0</v>
      </c>
      <c r="F27" s="443">
        <f t="shared" ref="F27:F41" si="2">D27</f>
        <v>622150.54</v>
      </c>
    </row>
    <row r="28" spans="1:7" ht="15" customHeight="1">
      <c r="B28" s="433" t="s">
        <v>426</v>
      </c>
      <c r="C28" s="433" t="s">
        <v>427</v>
      </c>
      <c r="D28" s="437">
        <v>763280.88</v>
      </c>
      <c r="E28" s="436">
        <v>0</v>
      </c>
      <c r="F28" s="442">
        <f t="shared" si="2"/>
        <v>763280.88</v>
      </c>
    </row>
    <row r="29" spans="1:7" ht="15" customHeight="1">
      <c r="B29" s="433" t="s">
        <v>40</v>
      </c>
      <c r="C29" s="433" t="s">
        <v>41</v>
      </c>
      <c r="D29" s="437">
        <v>4005080.72</v>
      </c>
      <c r="E29" s="436">
        <v>0</v>
      </c>
      <c r="F29" s="444">
        <f t="shared" si="2"/>
        <v>4005080.72</v>
      </c>
    </row>
    <row r="30" spans="1:7" ht="15" customHeight="1">
      <c r="B30" s="433" t="s">
        <v>414</v>
      </c>
      <c r="C30" s="433" t="s">
        <v>42</v>
      </c>
      <c r="D30" s="437">
        <v>14153.99</v>
      </c>
      <c r="E30" s="436">
        <v>0</v>
      </c>
      <c r="F30" s="439">
        <f t="shared" si="2"/>
        <v>14153.99</v>
      </c>
    </row>
    <row r="31" spans="1:7" ht="15" customHeight="1">
      <c r="B31" s="433" t="s">
        <v>43</v>
      </c>
      <c r="C31" s="433" t="s">
        <v>44</v>
      </c>
      <c r="D31" s="437">
        <v>453834.55</v>
      </c>
      <c r="E31" s="436">
        <v>0</v>
      </c>
      <c r="F31" s="439">
        <f t="shared" si="2"/>
        <v>453834.55</v>
      </c>
    </row>
    <row r="32" spans="1:7" ht="15" customHeight="1">
      <c r="B32" s="433" t="s">
        <v>417</v>
      </c>
      <c r="C32" s="433" t="s">
        <v>418</v>
      </c>
      <c r="D32" s="437">
        <v>314329.24</v>
      </c>
      <c r="E32" s="436">
        <v>0</v>
      </c>
      <c r="F32" s="442">
        <f t="shared" si="2"/>
        <v>314329.24</v>
      </c>
    </row>
    <row r="33" spans="2:7" ht="15" customHeight="1">
      <c r="B33" s="433" t="s">
        <v>419</v>
      </c>
      <c r="C33" s="433" t="s">
        <v>420</v>
      </c>
      <c r="D33" s="437">
        <v>53126.04</v>
      </c>
      <c r="E33" s="436">
        <v>0</v>
      </c>
      <c r="F33" s="442">
        <f t="shared" si="2"/>
        <v>53126.04</v>
      </c>
    </row>
    <row r="34" spans="2:7" ht="15" customHeight="1">
      <c r="B34" s="433" t="s">
        <v>421</v>
      </c>
      <c r="C34" s="433" t="s">
        <v>422</v>
      </c>
      <c r="D34" s="437">
        <v>313886.5</v>
      </c>
      <c r="E34" s="436">
        <v>0</v>
      </c>
      <c r="F34" s="442">
        <f t="shared" si="2"/>
        <v>313886.5</v>
      </c>
    </row>
    <row r="35" spans="2:7">
      <c r="B35" s="433" t="s">
        <v>425</v>
      </c>
      <c r="C35" s="433" t="s">
        <v>33</v>
      </c>
      <c r="D35" s="437">
        <v>6900</v>
      </c>
      <c r="E35" s="436">
        <v>0</v>
      </c>
      <c r="F35" s="443">
        <f t="shared" si="2"/>
        <v>6900</v>
      </c>
    </row>
    <row r="36" spans="2:7" ht="15" customHeight="1">
      <c r="B36" s="433" t="s">
        <v>46</v>
      </c>
      <c r="C36" s="433" t="s">
        <v>47</v>
      </c>
      <c r="D36" s="437">
        <v>2328760.58</v>
      </c>
      <c r="E36" s="436">
        <v>0</v>
      </c>
      <c r="F36" s="444">
        <f t="shared" si="2"/>
        <v>2328760.58</v>
      </c>
      <c r="G36" s="439">
        <f>SUM(F36+F29+F26)</f>
        <v>6620869.6100000003</v>
      </c>
    </row>
    <row r="37" spans="2:7" ht="15" customHeight="1">
      <c r="B37" s="433" t="s">
        <v>34</v>
      </c>
      <c r="C37" s="433" t="s">
        <v>35</v>
      </c>
      <c r="D37" s="437">
        <v>125594.89</v>
      </c>
      <c r="E37" s="436">
        <v>0</v>
      </c>
      <c r="F37" s="442">
        <f t="shared" si="2"/>
        <v>125594.89</v>
      </c>
    </row>
    <row r="38" spans="2:7" ht="15" customHeight="1">
      <c r="B38" s="433" t="s">
        <v>445</v>
      </c>
      <c r="C38" s="433" t="s">
        <v>51</v>
      </c>
      <c r="D38" s="437">
        <v>3000</v>
      </c>
      <c r="E38" s="436">
        <v>0</v>
      </c>
      <c r="F38" s="443">
        <f t="shared" si="2"/>
        <v>3000</v>
      </c>
      <c r="G38" s="439">
        <f>SUM(F38+F35+F27)</f>
        <v>632050.54</v>
      </c>
    </row>
    <row r="39" spans="2:7">
      <c r="B39" s="433" t="s">
        <v>428</v>
      </c>
      <c r="C39" s="433" t="s">
        <v>429</v>
      </c>
      <c r="D39" s="437">
        <v>80000</v>
      </c>
      <c r="E39" s="436">
        <v>0</v>
      </c>
      <c r="F39" s="442">
        <f t="shared" si="2"/>
        <v>80000</v>
      </c>
    </row>
    <row r="40" spans="2:7" ht="15" customHeight="1">
      <c r="B40" s="433" t="s">
        <v>52</v>
      </c>
      <c r="C40" s="433" t="s">
        <v>53</v>
      </c>
      <c r="D40" s="437">
        <v>1709014.66</v>
      </c>
      <c r="E40" s="436">
        <v>0</v>
      </c>
      <c r="F40" s="442">
        <f t="shared" si="2"/>
        <v>1709014.66</v>
      </c>
    </row>
    <row r="41" spans="2:7" ht="15" customHeight="1">
      <c r="B41" s="433" t="s">
        <v>468</v>
      </c>
      <c r="C41" s="433" t="s">
        <v>469</v>
      </c>
      <c r="D41" s="437">
        <v>10491</v>
      </c>
      <c r="E41" s="436">
        <v>0</v>
      </c>
      <c r="F41" s="442">
        <f t="shared" si="2"/>
        <v>10491</v>
      </c>
      <c r="G41" s="439">
        <f>SUM(F41+F40+F39+F37+F34+F33+F32+F28)</f>
        <v>3369723.21</v>
      </c>
    </row>
    <row r="42" spans="2:7">
      <c r="B42" s="434" t="s">
        <v>57</v>
      </c>
      <c r="C42" s="434" t="s">
        <v>58</v>
      </c>
      <c r="D42" s="438">
        <f>SUM(D8:D41)</f>
        <v>30957507.589999992</v>
      </c>
      <c r="E42" s="438">
        <f>SUM(E8:E41)</f>
        <v>30957507.589999992</v>
      </c>
      <c r="F42" s="435">
        <f>SUM(F8:F41)</f>
        <v>-2.7939677238464355E-9</v>
      </c>
    </row>
    <row r="43" spans="2:7" ht="15.75" customHeight="1"/>
    <row r="45" spans="2:7">
      <c r="D45" s="435">
        <f>D42-E42</f>
        <v>0</v>
      </c>
      <c r="F45" s="439">
        <f>SUM(F26:F41)</f>
        <v>11090631.900000002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Impresion4/8/2025 9:19:18 AM &amp;R&amp;"Segoe UI,Regular"&amp;10 Pagina : 1 de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A4" sqref="A4:F4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56" customWidth="1"/>
    <col min="4" max="4" width="14.8554687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446" t="s">
        <v>1</v>
      </c>
      <c r="B2" s="446"/>
      <c r="C2" s="446"/>
      <c r="D2" s="446"/>
      <c r="E2" s="446"/>
      <c r="F2" s="446"/>
    </row>
    <row r="3" spans="1:7" ht="15.75">
      <c r="A3" s="446" t="s">
        <v>459</v>
      </c>
      <c r="B3" s="446"/>
      <c r="C3" s="446"/>
      <c r="D3" s="446"/>
      <c r="E3" s="446"/>
      <c r="F3" s="446"/>
    </row>
    <row r="4" spans="1:7" ht="15.75">
      <c r="A4" s="446" t="s">
        <v>2</v>
      </c>
      <c r="B4" s="446"/>
      <c r="C4" s="446"/>
      <c r="D4" s="446"/>
      <c r="E4" s="446"/>
      <c r="F4" s="446"/>
    </row>
    <row r="7" spans="1:7">
      <c r="A7" s="348" t="s">
        <v>430</v>
      </c>
      <c r="B7" s="321" t="s">
        <v>4</v>
      </c>
      <c r="C7" s="349" t="s">
        <v>5</v>
      </c>
      <c r="D7" s="347" t="s">
        <v>6</v>
      </c>
      <c r="E7" s="346" t="s">
        <v>7</v>
      </c>
      <c r="F7" s="345" t="s">
        <v>8</v>
      </c>
    </row>
    <row r="8" spans="1:7">
      <c r="A8" s="324">
        <v>222.69000000000233</v>
      </c>
      <c r="B8" s="322" t="s">
        <v>11</v>
      </c>
      <c r="C8" s="350" t="s">
        <v>12</v>
      </c>
      <c r="D8" s="343">
        <v>190522.71</v>
      </c>
      <c r="E8" s="342">
        <v>189542.22</v>
      </c>
      <c r="F8" s="178">
        <f t="shared" ref="F8:F17" si="0">A8+D8-E8</f>
        <v>1203.179999999993</v>
      </c>
    </row>
    <row r="9" spans="1:7">
      <c r="A9" s="324"/>
      <c r="B9" s="322" t="s">
        <v>416</v>
      </c>
      <c r="C9" s="350" t="s">
        <v>13</v>
      </c>
      <c r="D9" s="343">
        <v>7900</v>
      </c>
      <c r="E9" s="342">
        <v>7900</v>
      </c>
      <c r="F9" s="178">
        <f t="shared" si="0"/>
        <v>0</v>
      </c>
    </row>
    <row r="10" spans="1:7">
      <c r="A10" s="324">
        <v>3946173.9300000011</v>
      </c>
      <c r="B10" s="322" t="s">
        <v>14</v>
      </c>
      <c r="C10" s="350" t="s">
        <v>15</v>
      </c>
      <c r="D10" s="343">
        <v>3940654.99</v>
      </c>
      <c r="E10" s="342">
        <v>7881512.7800000003</v>
      </c>
      <c r="F10" s="178">
        <f t="shared" si="0"/>
        <v>5316.1400000015274</v>
      </c>
    </row>
    <row r="11" spans="1:7">
      <c r="A11" s="324">
        <v>13865807.670000006</v>
      </c>
      <c r="B11" s="322" t="s">
        <v>9</v>
      </c>
      <c r="C11" s="350" t="s">
        <v>10</v>
      </c>
      <c r="D11" s="343">
        <v>8988383.5</v>
      </c>
      <c r="E11" s="342">
        <v>7660927.1299999999</v>
      </c>
      <c r="F11" s="178">
        <f t="shared" si="0"/>
        <v>15193264.040000007</v>
      </c>
      <c r="G11" s="357">
        <f>SUM(F8:F11)</f>
        <v>15199783.360000009</v>
      </c>
    </row>
    <row r="12" spans="1:7">
      <c r="A12" s="324"/>
      <c r="B12" s="175" t="s">
        <v>16</v>
      </c>
      <c r="C12" s="351" t="s">
        <v>17</v>
      </c>
      <c r="D12" s="344">
        <v>5912445.3300000001</v>
      </c>
      <c r="E12" s="342"/>
      <c r="F12" s="178">
        <f t="shared" si="0"/>
        <v>5912445.3300000001</v>
      </c>
    </row>
    <row r="13" spans="1:7">
      <c r="A13" s="324"/>
      <c r="B13" s="241" t="s">
        <v>18</v>
      </c>
      <c r="C13" s="352" t="s">
        <v>19</v>
      </c>
      <c r="D13" s="325"/>
      <c r="E13" s="342"/>
      <c r="F13" s="178">
        <f t="shared" si="0"/>
        <v>0</v>
      </c>
    </row>
    <row r="14" spans="1:7">
      <c r="A14" s="325">
        <v>1672241.7000000002</v>
      </c>
      <c r="B14" s="287" t="s">
        <v>20</v>
      </c>
      <c r="C14" s="353" t="s">
        <v>21</v>
      </c>
      <c r="D14" s="325"/>
      <c r="E14" s="342"/>
      <c r="F14" s="178">
        <f t="shared" si="0"/>
        <v>1672241.7000000002</v>
      </c>
    </row>
    <row r="15" spans="1:7">
      <c r="A15" s="325">
        <v>6070784.4100000001</v>
      </c>
      <c r="B15" s="287" t="s">
        <v>22</v>
      </c>
      <c r="C15" s="353" t="s">
        <v>23</v>
      </c>
      <c r="D15" s="325"/>
      <c r="E15" s="342"/>
      <c r="F15" s="178">
        <f t="shared" si="0"/>
        <v>6070784.4100000001</v>
      </c>
    </row>
    <row r="16" spans="1:7">
      <c r="A16" s="324">
        <v>10389288.369999997</v>
      </c>
      <c r="B16" s="287" t="s">
        <v>24</v>
      </c>
      <c r="C16" s="353" t="s">
        <v>25</v>
      </c>
      <c r="D16" s="154">
        <v>1285091.3799999999</v>
      </c>
      <c r="E16" s="342"/>
      <c r="F16" s="178">
        <f t="shared" si="0"/>
        <v>11674379.749999996</v>
      </c>
    </row>
    <row r="17" spans="1:7">
      <c r="A17" s="325">
        <v>615045.73</v>
      </c>
      <c r="B17" s="241" t="s">
        <v>59</v>
      </c>
      <c r="C17" s="352" t="s">
        <v>60</v>
      </c>
      <c r="D17" s="325"/>
      <c r="E17" s="342"/>
      <c r="F17" s="178">
        <f t="shared" si="0"/>
        <v>615045.73</v>
      </c>
      <c r="G17" s="357">
        <f>SUM(F14:F17)</f>
        <v>20032451.589999996</v>
      </c>
    </row>
    <row r="18" spans="1:7">
      <c r="A18" s="324"/>
      <c r="B18" s="322" t="s">
        <v>423</v>
      </c>
      <c r="C18" s="350" t="s">
        <v>424</v>
      </c>
      <c r="D18" s="343">
        <v>142000.62</v>
      </c>
      <c r="E18" s="342">
        <v>142000.62</v>
      </c>
      <c r="F18" s="178">
        <f t="shared" ref="F18:F26" si="1">-(E18+A18-D18)</f>
        <v>0</v>
      </c>
    </row>
    <row r="19" spans="1:7">
      <c r="A19" s="324">
        <v>1659101.83</v>
      </c>
      <c r="B19" s="322" t="s">
        <v>28</v>
      </c>
      <c r="C19" s="350" t="s">
        <v>29</v>
      </c>
      <c r="D19" s="343">
        <v>9828620.2599999998</v>
      </c>
      <c r="E19" s="342">
        <v>9842265.2599999998</v>
      </c>
      <c r="F19" s="178">
        <f t="shared" si="1"/>
        <v>-1672746.83</v>
      </c>
    </row>
    <row r="20" spans="1:7">
      <c r="A20" s="324">
        <v>4115664.56</v>
      </c>
      <c r="B20" s="322" t="s">
        <v>406</v>
      </c>
      <c r="C20" s="350" t="s">
        <v>407</v>
      </c>
      <c r="D20" s="343">
        <v>0</v>
      </c>
      <c r="E20" s="342">
        <v>763280.88</v>
      </c>
      <c r="F20" s="178">
        <f t="shared" si="1"/>
        <v>-4878945.4400000004</v>
      </c>
    </row>
    <row r="21" spans="1:7">
      <c r="A21" s="324">
        <v>662661.9</v>
      </c>
      <c r="B21" s="322" t="s">
        <v>408</v>
      </c>
      <c r="C21" s="350" t="s">
        <v>409</v>
      </c>
      <c r="D21" s="343">
        <v>0</v>
      </c>
      <c r="E21" s="342">
        <v>132443.84</v>
      </c>
      <c r="F21" s="178">
        <f t="shared" si="1"/>
        <v>-795105.74</v>
      </c>
    </row>
    <row r="22" spans="1:7">
      <c r="A22" s="324">
        <v>578534.18000000005</v>
      </c>
      <c r="B22" s="322" t="s">
        <v>26</v>
      </c>
      <c r="C22" s="350" t="s">
        <v>27</v>
      </c>
      <c r="D22" s="343">
        <v>581610.52</v>
      </c>
      <c r="E22" s="342">
        <v>628801.15</v>
      </c>
      <c r="F22" s="178">
        <f t="shared" si="1"/>
        <v>-625724.81000000006</v>
      </c>
    </row>
    <row r="23" spans="1:7">
      <c r="A23" s="324">
        <v>29543602.030000001</v>
      </c>
      <c r="B23" s="287" t="s">
        <v>61</v>
      </c>
      <c r="C23" s="353" t="s">
        <v>62</v>
      </c>
      <c r="D23" s="343">
        <v>246438.92</v>
      </c>
      <c r="E23" s="342">
        <v>5912140.2800000012</v>
      </c>
      <c r="F23" s="178">
        <f t="shared" si="1"/>
        <v>-35209303.390000001</v>
      </c>
    </row>
    <row r="24" spans="1:7">
      <c r="A24" s="319"/>
      <c r="B24" s="173" t="s">
        <v>63</v>
      </c>
      <c r="C24" s="354" t="s">
        <v>64</v>
      </c>
      <c r="D24" s="343"/>
      <c r="E24" s="342"/>
      <c r="F24" s="178">
        <f t="shared" si="1"/>
        <v>0</v>
      </c>
    </row>
    <row r="25" spans="1:7">
      <c r="A25" s="319"/>
      <c r="B25" s="322" t="s">
        <v>431</v>
      </c>
      <c r="C25" s="350" t="s">
        <v>432</v>
      </c>
      <c r="D25" s="343">
        <v>0</v>
      </c>
      <c r="E25" s="342">
        <v>4131157.95</v>
      </c>
      <c r="F25" s="178">
        <f t="shared" si="1"/>
        <v>-4131157.95</v>
      </c>
    </row>
    <row r="26" spans="1:7">
      <c r="A26" s="319"/>
      <c r="B26" s="322" t="s">
        <v>30</v>
      </c>
      <c r="C26" s="350" t="s">
        <v>31</v>
      </c>
      <c r="D26" s="343">
        <v>0</v>
      </c>
      <c r="E26" s="342">
        <v>8988383.3000000007</v>
      </c>
      <c r="F26" s="178">
        <f t="shared" si="1"/>
        <v>-8988383.3000000007</v>
      </c>
      <c r="G26" s="357">
        <f>SUM(F25:F26)</f>
        <v>-13119541.25</v>
      </c>
    </row>
    <row r="27" spans="1:7">
      <c r="A27" s="319"/>
      <c r="B27" s="322" t="s">
        <v>36</v>
      </c>
      <c r="C27" s="350" t="s">
        <v>37</v>
      </c>
      <c r="D27" s="343">
        <v>137811.79999999999</v>
      </c>
      <c r="E27" s="342">
        <v>0</v>
      </c>
      <c r="F27" s="339">
        <f t="shared" ref="F27:F44" si="2">D27</f>
        <v>137811.79999999999</v>
      </c>
    </row>
    <row r="28" spans="1:7">
      <c r="A28" s="319"/>
      <c r="B28" s="322" t="s">
        <v>38</v>
      </c>
      <c r="C28" s="350" t="s">
        <v>39</v>
      </c>
      <c r="D28" s="343">
        <v>2538223.5499999998</v>
      </c>
      <c r="E28" s="342">
        <v>0</v>
      </c>
      <c r="F28" s="339">
        <f t="shared" si="2"/>
        <v>2538223.5499999998</v>
      </c>
    </row>
    <row r="29" spans="1:7">
      <c r="A29" s="319"/>
      <c r="B29" s="322" t="s">
        <v>426</v>
      </c>
      <c r="C29" s="350" t="s">
        <v>427</v>
      </c>
      <c r="D29" s="343">
        <v>763280.88</v>
      </c>
      <c r="E29" s="342">
        <v>0</v>
      </c>
      <c r="F29" s="330">
        <f t="shared" si="2"/>
        <v>763280.88</v>
      </c>
    </row>
    <row r="30" spans="1:7">
      <c r="A30" s="319"/>
      <c r="B30" s="322" t="s">
        <v>40</v>
      </c>
      <c r="C30" s="350" t="s">
        <v>41</v>
      </c>
      <c r="D30" s="343">
        <v>2540069.9</v>
      </c>
      <c r="E30" s="342">
        <v>0</v>
      </c>
      <c r="F30" s="337">
        <f t="shared" si="2"/>
        <v>2540069.9</v>
      </c>
    </row>
    <row r="31" spans="1:7">
      <c r="A31" s="319"/>
      <c r="B31" s="322" t="s">
        <v>414</v>
      </c>
      <c r="C31" s="350" t="s">
        <v>42</v>
      </c>
      <c r="D31" s="343">
        <v>25223.58</v>
      </c>
      <c r="E31" s="342">
        <v>0</v>
      </c>
      <c r="F31" s="328">
        <f t="shared" si="2"/>
        <v>25223.58</v>
      </c>
    </row>
    <row r="32" spans="1:7">
      <c r="A32" s="319"/>
      <c r="B32" s="322" t="s">
        <v>43</v>
      </c>
      <c r="C32" s="350" t="s">
        <v>44</v>
      </c>
      <c r="D32" s="343">
        <v>1108779.56</v>
      </c>
      <c r="E32" s="342">
        <v>0</v>
      </c>
      <c r="F32" s="333">
        <f t="shared" si="2"/>
        <v>1108779.56</v>
      </c>
    </row>
    <row r="33" spans="1:7">
      <c r="A33" s="319"/>
      <c r="B33" s="322" t="s">
        <v>417</v>
      </c>
      <c r="C33" s="350" t="s">
        <v>418</v>
      </c>
      <c r="D33" s="343">
        <v>160288.62</v>
      </c>
      <c r="E33" s="342">
        <v>0</v>
      </c>
      <c r="F33" s="330">
        <f t="shared" si="2"/>
        <v>160288.62</v>
      </c>
    </row>
    <row r="34" spans="1:7">
      <c r="A34" s="319"/>
      <c r="B34" s="322" t="s">
        <v>419</v>
      </c>
      <c r="C34" s="350" t="s">
        <v>420</v>
      </c>
      <c r="D34" s="343">
        <v>27091.02</v>
      </c>
      <c r="E34" s="342">
        <v>0</v>
      </c>
      <c r="F34" s="330">
        <f t="shared" si="2"/>
        <v>27091.02</v>
      </c>
    </row>
    <row r="35" spans="1:7">
      <c r="A35" s="319"/>
      <c r="B35" s="322" t="s">
        <v>421</v>
      </c>
      <c r="C35" s="350" t="s">
        <v>422</v>
      </c>
      <c r="D35" s="343">
        <v>160062.85</v>
      </c>
      <c r="E35" s="342">
        <v>0</v>
      </c>
      <c r="F35" s="330">
        <f t="shared" si="2"/>
        <v>160062.85</v>
      </c>
    </row>
    <row r="36" spans="1:7">
      <c r="A36" s="319"/>
      <c r="B36" s="322" t="s">
        <v>425</v>
      </c>
      <c r="C36" s="350" t="s">
        <v>33</v>
      </c>
      <c r="D36" s="343">
        <v>12400</v>
      </c>
      <c r="E36" s="342">
        <v>0</v>
      </c>
      <c r="F36" s="339">
        <f t="shared" si="2"/>
        <v>12400</v>
      </c>
    </row>
    <row r="37" spans="1:7">
      <c r="A37" s="319"/>
      <c r="B37" s="322" t="s">
        <v>46</v>
      </c>
      <c r="C37" s="350" t="s">
        <v>47</v>
      </c>
      <c r="D37" s="343">
        <v>4453744.8899999997</v>
      </c>
      <c r="E37" s="342">
        <v>0</v>
      </c>
      <c r="F37" s="337">
        <f t="shared" si="2"/>
        <v>4453744.8899999997</v>
      </c>
      <c r="G37" s="357">
        <f>SUM(F37+F30+F27)</f>
        <v>7131626.5899999989</v>
      </c>
    </row>
    <row r="38" spans="1:7">
      <c r="A38" s="319"/>
      <c r="B38" s="322" t="s">
        <v>34</v>
      </c>
      <c r="C38" s="350" t="s">
        <v>35</v>
      </c>
      <c r="D38" s="343">
        <v>132443.84</v>
      </c>
      <c r="E38" s="342">
        <v>0</v>
      </c>
      <c r="F38" s="330">
        <f t="shared" si="2"/>
        <v>132443.84</v>
      </c>
    </row>
    <row r="39" spans="1:7">
      <c r="A39" s="319"/>
      <c r="B39" s="322" t="s">
        <v>49</v>
      </c>
      <c r="C39" s="350" t="s">
        <v>50</v>
      </c>
      <c r="D39" s="343">
        <v>77886.259999999995</v>
      </c>
      <c r="E39" s="342">
        <v>0</v>
      </c>
      <c r="F39" s="339">
        <f t="shared" si="2"/>
        <v>77886.259999999995</v>
      </c>
    </row>
    <row r="40" spans="1:7">
      <c r="A40" s="319"/>
      <c r="B40" s="322" t="s">
        <v>440</v>
      </c>
      <c r="C40" s="350" t="s">
        <v>441</v>
      </c>
      <c r="D40" s="343">
        <v>2837.9</v>
      </c>
      <c r="E40" s="342">
        <v>0</v>
      </c>
      <c r="F40" s="339">
        <f t="shared" si="2"/>
        <v>2837.9</v>
      </c>
    </row>
    <row r="41" spans="1:7">
      <c r="A41" s="319"/>
      <c r="B41" s="322" t="s">
        <v>428</v>
      </c>
      <c r="C41" s="350" t="s">
        <v>429</v>
      </c>
      <c r="D41" s="343">
        <v>756147.3</v>
      </c>
      <c r="E41" s="342">
        <v>0</v>
      </c>
      <c r="F41" s="330">
        <f t="shared" si="2"/>
        <v>756147.3</v>
      </c>
    </row>
    <row r="42" spans="1:7">
      <c r="A42" s="319"/>
      <c r="B42" s="322" t="s">
        <v>52</v>
      </c>
      <c r="C42" s="350" t="s">
        <v>53</v>
      </c>
      <c r="D42" s="343">
        <v>1607978.57</v>
      </c>
      <c r="E42" s="342">
        <v>0</v>
      </c>
      <c r="F42" s="330">
        <f t="shared" si="2"/>
        <v>1607978.57</v>
      </c>
    </row>
    <row r="43" spans="1:7">
      <c r="A43" s="319"/>
      <c r="B43" s="322" t="s">
        <v>55</v>
      </c>
      <c r="C43" s="350" t="s">
        <v>56</v>
      </c>
      <c r="D43" s="343">
        <v>25266.66</v>
      </c>
      <c r="E43" s="342">
        <v>0</v>
      </c>
      <c r="F43" s="339">
        <f t="shared" si="2"/>
        <v>25266.66</v>
      </c>
      <c r="G43" s="357">
        <f>SUM(F43+F40+F39+F36+F28)</f>
        <v>2656614.3699999996</v>
      </c>
    </row>
    <row r="44" spans="1:7">
      <c r="A44" s="319"/>
      <c r="B44" s="322" t="s">
        <v>434</v>
      </c>
      <c r="C44" s="350" t="s">
        <v>435</v>
      </c>
      <c r="D44" s="343">
        <v>627150</v>
      </c>
      <c r="E44" s="342">
        <v>0</v>
      </c>
      <c r="F44" s="330">
        <f t="shared" si="2"/>
        <v>627150</v>
      </c>
      <c r="G44" s="357">
        <f>SUM(F44+F42+F41+F38+F35+F34+F33+F29)</f>
        <v>4234443.08</v>
      </c>
    </row>
    <row r="45" spans="1:7">
      <c r="A45" s="319"/>
      <c r="B45" s="323" t="s">
        <v>57</v>
      </c>
      <c r="C45" s="355" t="s">
        <v>58</v>
      </c>
      <c r="D45" s="341">
        <f>SUM(D8:D44)</f>
        <v>46280355.409999996</v>
      </c>
      <c r="E45" s="341">
        <f>SUM(E8:E44)</f>
        <v>46280355.409999996</v>
      </c>
      <c r="F45" s="328">
        <f>SUM(F8:F44)</f>
        <v>6.1700120568275452E-9</v>
      </c>
    </row>
    <row r="48" spans="1:7">
      <c r="D48" s="357">
        <f>D45-E45</f>
        <v>0</v>
      </c>
      <c r="F48" s="357">
        <f>SUM(F27:F44)</f>
        <v>15156687.18</v>
      </c>
    </row>
    <row r="53" spans="4:4">
      <c r="D53" s="236"/>
    </row>
    <row r="54" spans="4:4">
      <c r="D54" s="236"/>
    </row>
    <row r="55" spans="4:4">
      <c r="D55" s="357"/>
    </row>
    <row r="58" spans="4:4">
      <c r="D58" s="236"/>
    </row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4" customWidth="1"/>
    <col min="2" max="2" width="15.42578125" style="319" customWidth="1"/>
    <col min="3" max="3" width="50.28515625" style="319" customWidth="1"/>
    <col min="4" max="5" width="14.28515625" style="324" bestFit="1" customWidth="1"/>
    <col min="6" max="6" width="19.42578125" style="319" customWidth="1"/>
    <col min="7" max="7" width="14.85546875" style="319" bestFit="1" customWidth="1"/>
    <col min="8" max="8" width="11.42578125" style="319"/>
    <col min="9" max="9" width="13.140625" style="324" bestFit="1" customWidth="1"/>
    <col min="10" max="16384" width="11.42578125" style="319"/>
  </cols>
  <sheetData>
    <row r="1" spans="1:7" ht="15.75" customHeight="1">
      <c r="C1" s="320"/>
    </row>
    <row r="2" spans="1:7" ht="15.75" customHeight="1">
      <c r="A2" s="446" t="s">
        <v>1</v>
      </c>
      <c r="B2" s="446"/>
      <c r="C2" s="446"/>
      <c r="D2" s="446"/>
      <c r="E2" s="446"/>
      <c r="F2" s="446"/>
    </row>
    <row r="3" spans="1:7" ht="15.75" customHeight="1">
      <c r="A3" s="446" t="s">
        <v>458</v>
      </c>
      <c r="B3" s="446"/>
      <c r="C3" s="446"/>
      <c r="D3" s="446"/>
      <c r="E3" s="446"/>
      <c r="F3" s="446"/>
    </row>
    <row r="4" spans="1:7" ht="15.75" customHeight="1">
      <c r="A4" s="446" t="s">
        <v>2</v>
      </c>
      <c r="B4" s="446"/>
      <c r="C4" s="446"/>
      <c r="D4" s="446"/>
      <c r="E4" s="446"/>
      <c r="F4" s="446"/>
    </row>
    <row r="5" spans="1:7" ht="15.75" customHeight="1">
      <c r="D5" s="336"/>
    </row>
    <row r="6" spans="1:7" ht="15.75" customHeight="1"/>
    <row r="7" spans="1:7" ht="15.75" customHeight="1">
      <c r="A7" s="266" t="s">
        <v>430</v>
      </c>
      <c r="B7" s="321" t="s">
        <v>4</v>
      </c>
      <c r="C7" s="321" t="s">
        <v>5</v>
      </c>
      <c r="D7" s="334" t="s">
        <v>6</v>
      </c>
      <c r="E7" s="334" t="s">
        <v>7</v>
      </c>
      <c r="F7" s="235" t="s">
        <v>8</v>
      </c>
    </row>
    <row r="8" spans="1:7" ht="15.75" customHeight="1">
      <c r="A8" s="324">
        <v>362.94000000000233</v>
      </c>
      <c r="B8" s="322" t="s">
        <v>11</v>
      </c>
      <c r="C8" s="322" t="s">
        <v>12</v>
      </c>
      <c r="D8" s="325">
        <v>190362.46</v>
      </c>
      <c r="E8" s="326">
        <v>190502.71</v>
      </c>
      <c r="F8" s="178">
        <f t="shared" ref="F8:F17" si="0">A8+D8-E8</f>
        <v>222.69000000000233</v>
      </c>
    </row>
    <row r="9" spans="1:7" ht="15.75" customHeight="1">
      <c r="B9" s="322" t="s">
        <v>416</v>
      </c>
      <c r="C9" s="322" t="s">
        <v>13</v>
      </c>
      <c r="D9" s="325">
        <v>5000</v>
      </c>
      <c r="E9" s="326">
        <v>5000</v>
      </c>
      <c r="F9" s="178">
        <f t="shared" si="0"/>
        <v>0</v>
      </c>
    </row>
    <row r="10" spans="1:7" ht="15.75" customHeight="1">
      <c r="A10" s="324">
        <v>2163.680000001099</v>
      </c>
      <c r="B10" s="322" t="s">
        <v>14</v>
      </c>
      <c r="C10" s="322" t="s">
        <v>15</v>
      </c>
      <c r="D10" s="325">
        <v>3944010.25</v>
      </c>
      <c r="E10" s="326">
        <v>0</v>
      </c>
      <c r="F10" s="178">
        <f t="shared" si="0"/>
        <v>3946173.9300000011</v>
      </c>
    </row>
    <row r="11" spans="1:7" ht="15.75" customHeight="1">
      <c r="A11" s="324">
        <v>12065342.320000006</v>
      </c>
      <c r="B11" s="322" t="s">
        <v>9</v>
      </c>
      <c r="C11" s="335" t="s">
        <v>10</v>
      </c>
      <c r="D11" s="325">
        <v>8612741.2400000002</v>
      </c>
      <c r="E11" s="326">
        <v>6812275.8899999997</v>
      </c>
      <c r="F11" s="178">
        <f t="shared" si="0"/>
        <v>13865807.670000006</v>
      </c>
      <c r="G11" s="328">
        <f>SUM(F8:F11)</f>
        <v>17812204.290000007</v>
      </c>
    </row>
    <row r="12" spans="1:7" ht="15.7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.7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.7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.7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.7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.7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.75" customHeight="1">
      <c r="B18" s="322" t="s">
        <v>423</v>
      </c>
      <c r="C18" s="322" t="s">
        <v>424</v>
      </c>
      <c r="D18" s="325">
        <v>141409.62</v>
      </c>
      <c r="E18" s="326">
        <v>141409.62</v>
      </c>
    </row>
    <row r="19" spans="1:7" ht="15.75" customHeight="1">
      <c r="A19" s="324">
        <v>808570.49</v>
      </c>
      <c r="B19" s="322" t="s">
        <v>28</v>
      </c>
      <c r="C19" s="322" t="s">
        <v>29</v>
      </c>
      <c r="D19" s="325">
        <v>3386380.94</v>
      </c>
      <c r="E19" s="324">
        <v>4236912.28</v>
      </c>
      <c r="F19" s="178">
        <f t="shared" ref="F19:F26" si="1">-(E19+A19-D19)</f>
        <v>-1659101.8300000005</v>
      </c>
    </row>
    <row r="20" spans="1:7" ht="15.75" customHeight="1">
      <c r="A20" s="324">
        <v>3352383.68</v>
      </c>
      <c r="B20" s="322" t="s">
        <v>406</v>
      </c>
      <c r="C20" s="322" t="s">
        <v>407</v>
      </c>
      <c r="D20" s="325">
        <v>0</v>
      </c>
      <c r="E20" s="326">
        <v>763280.88</v>
      </c>
      <c r="F20" s="178">
        <f t="shared" si="1"/>
        <v>-4115664.56</v>
      </c>
    </row>
    <row r="21" spans="1:7" ht="15.75" customHeight="1">
      <c r="A21" s="324">
        <v>558691.98</v>
      </c>
      <c r="B21" s="322" t="s">
        <v>26</v>
      </c>
      <c r="C21" s="322" t="s">
        <v>27</v>
      </c>
      <c r="D21" s="325">
        <v>183938.19</v>
      </c>
      <c r="E21" s="326">
        <v>203780.39</v>
      </c>
      <c r="F21" s="178">
        <f t="shared" si="1"/>
        <v>-578534.17999999993</v>
      </c>
    </row>
    <row r="22" spans="1:7" ht="15.75" customHeight="1">
      <c r="A22" s="324">
        <v>530218.06000000006</v>
      </c>
      <c r="B22" s="322" t="s">
        <v>408</v>
      </c>
      <c r="C22" s="322" t="s">
        <v>409</v>
      </c>
      <c r="D22" s="325">
        <v>0</v>
      </c>
      <c r="E22" s="326">
        <v>132443.84</v>
      </c>
      <c r="F22" s="178">
        <f t="shared" si="1"/>
        <v>-662661.9</v>
      </c>
    </row>
    <row r="23" spans="1:7" ht="15.75" customHeight="1">
      <c r="A23" s="324">
        <v>6818004.7300000228</v>
      </c>
      <c r="B23" s="287" t="s">
        <v>61</v>
      </c>
      <c r="C23" s="287" t="s">
        <v>62</v>
      </c>
      <c r="D23" s="325">
        <v>1145319.93</v>
      </c>
      <c r="E23" s="326">
        <v>27584998.459999986</v>
      </c>
      <c r="F23" s="178">
        <f t="shared" si="1"/>
        <v>-33257683.260000013</v>
      </c>
    </row>
    <row r="24" spans="1:7" ht="15.7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.75" customHeight="1">
      <c r="B25" s="322" t="s">
        <v>431</v>
      </c>
      <c r="C25" s="322" t="s">
        <v>432</v>
      </c>
      <c r="D25" s="325">
        <v>0</v>
      </c>
      <c r="E25" s="326">
        <v>4134372.71</v>
      </c>
      <c r="F25" s="178">
        <f t="shared" si="1"/>
        <v>-4134372.71</v>
      </c>
    </row>
    <row r="26" spans="1:7" ht="15.75" customHeight="1">
      <c r="B26" s="322" t="s">
        <v>30</v>
      </c>
      <c r="C26" s="322" t="s">
        <v>31</v>
      </c>
      <c r="D26" s="325">
        <v>0</v>
      </c>
      <c r="E26" s="326">
        <v>8612741.2400000002</v>
      </c>
      <c r="F26" s="178">
        <f t="shared" si="1"/>
        <v>-8612741.2400000002</v>
      </c>
      <c r="G26" s="328">
        <f>SUM(F25:F26)</f>
        <v>-12747113.949999999</v>
      </c>
    </row>
    <row r="27" spans="1:7" ht="15.75" customHeight="1">
      <c r="B27" s="322" t="s">
        <v>36</v>
      </c>
      <c r="C27" s="322" t="s">
        <v>37</v>
      </c>
      <c r="D27" s="325">
        <v>72230.559999999998</v>
      </c>
      <c r="E27" s="326">
        <v>0</v>
      </c>
      <c r="F27" s="340">
        <f>D27</f>
        <v>72230.559999999998</v>
      </c>
    </row>
    <row r="28" spans="1:7" ht="15.75" customHeight="1">
      <c r="B28" s="322" t="s">
        <v>38</v>
      </c>
      <c r="C28" s="322" t="s">
        <v>39</v>
      </c>
      <c r="D28" s="325">
        <v>1493529.44</v>
      </c>
      <c r="E28" s="326">
        <v>0</v>
      </c>
      <c r="F28" s="340">
        <f t="shared" ref="F28:F43" si="2">D28</f>
        <v>1493529.44</v>
      </c>
    </row>
    <row r="29" spans="1:7" ht="15.75" customHeight="1">
      <c r="B29" s="322" t="s">
        <v>426</v>
      </c>
      <c r="C29" s="322" t="s">
        <v>427</v>
      </c>
      <c r="D29" s="325">
        <v>764930.93</v>
      </c>
      <c r="E29" s="326">
        <v>0</v>
      </c>
      <c r="F29" s="330">
        <f t="shared" si="2"/>
        <v>764930.93</v>
      </c>
    </row>
    <row r="30" spans="1:7" ht="15.75" customHeight="1">
      <c r="B30" s="322" t="s">
        <v>40</v>
      </c>
      <c r="C30" s="322" t="s">
        <v>41</v>
      </c>
      <c r="D30" s="325">
        <v>640304.18000000005</v>
      </c>
      <c r="E30" s="326">
        <v>0</v>
      </c>
      <c r="F30" s="338">
        <f t="shared" si="2"/>
        <v>640304.18000000005</v>
      </c>
    </row>
    <row r="31" spans="1:7" ht="15.75" customHeight="1">
      <c r="B31" s="322" t="s">
        <v>414</v>
      </c>
      <c r="C31" s="322" t="s">
        <v>42</v>
      </c>
      <c r="D31" s="325">
        <v>12279.31</v>
      </c>
      <c r="E31" s="326">
        <v>0</v>
      </c>
      <c r="F31" s="337">
        <f t="shared" si="2"/>
        <v>12279.31</v>
      </c>
    </row>
    <row r="32" spans="1:7" ht="15.75" customHeight="1">
      <c r="B32" s="322" t="s">
        <v>43</v>
      </c>
      <c r="C32" s="322" t="s">
        <v>44</v>
      </c>
      <c r="D32" s="325">
        <v>157989.12</v>
      </c>
      <c r="E32" s="326">
        <v>0</v>
      </c>
      <c r="F32" s="339">
        <f t="shared" si="2"/>
        <v>157989.12</v>
      </c>
    </row>
    <row r="33" spans="2:7" ht="15.75" customHeight="1">
      <c r="B33" s="322" t="s">
        <v>417</v>
      </c>
      <c r="C33" s="322" t="s">
        <v>418</v>
      </c>
      <c r="D33" s="325">
        <v>159578.62</v>
      </c>
      <c r="E33" s="326">
        <v>0</v>
      </c>
      <c r="F33" s="330">
        <f t="shared" si="2"/>
        <v>159578.62</v>
      </c>
    </row>
    <row r="34" spans="2:7" ht="15.75" customHeight="1">
      <c r="B34" s="322" t="s">
        <v>419</v>
      </c>
      <c r="C34" s="322" t="s">
        <v>420</v>
      </c>
      <c r="D34" s="325">
        <v>26971.02</v>
      </c>
      <c r="E34" s="326">
        <v>0</v>
      </c>
      <c r="F34" s="330">
        <f t="shared" si="2"/>
        <v>26971.02</v>
      </c>
    </row>
    <row r="35" spans="2:7" ht="15.75" customHeight="1">
      <c r="B35" s="322" t="s">
        <v>421</v>
      </c>
      <c r="C35" s="322" t="s">
        <v>422</v>
      </c>
      <c r="D35" s="325">
        <v>159353.85</v>
      </c>
      <c r="E35" s="326">
        <v>0</v>
      </c>
      <c r="F35" s="330">
        <f t="shared" si="2"/>
        <v>159353.85</v>
      </c>
    </row>
    <row r="36" spans="2:7" ht="15.75" customHeight="1">
      <c r="B36" s="322" t="s">
        <v>425</v>
      </c>
      <c r="C36" s="322" t="s">
        <v>33</v>
      </c>
      <c r="D36" s="325">
        <v>11000</v>
      </c>
      <c r="E36" s="326">
        <v>0</v>
      </c>
      <c r="F36" s="340">
        <f t="shared" si="2"/>
        <v>11000</v>
      </c>
    </row>
    <row r="37" spans="2:7" ht="15.75" customHeight="1">
      <c r="B37" s="322" t="s">
        <v>46</v>
      </c>
      <c r="C37" s="322" t="s">
        <v>47</v>
      </c>
      <c r="D37" s="325">
        <v>1553119.49</v>
      </c>
      <c r="E37" s="326">
        <v>0</v>
      </c>
      <c r="F37" s="338">
        <f t="shared" si="2"/>
        <v>1553119.49</v>
      </c>
    </row>
    <row r="38" spans="2:7" ht="15.75" customHeight="1">
      <c r="B38" s="322" t="s">
        <v>34</v>
      </c>
      <c r="C38" s="322" t="s">
        <v>35</v>
      </c>
      <c r="D38" s="325">
        <v>132443.84</v>
      </c>
      <c r="E38" s="326">
        <v>0</v>
      </c>
      <c r="F38" s="330">
        <f t="shared" si="2"/>
        <v>132443.84</v>
      </c>
    </row>
    <row r="39" spans="2:7" ht="15.75" customHeight="1">
      <c r="B39" s="322" t="s">
        <v>49</v>
      </c>
      <c r="C39" s="322" t="s">
        <v>50</v>
      </c>
      <c r="D39" s="325">
        <v>6000</v>
      </c>
      <c r="E39" s="326">
        <v>0</v>
      </c>
      <c r="F39" s="338">
        <f t="shared" si="2"/>
        <v>6000</v>
      </c>
      <c r="G39" s="328">
        <f>SUM(F39+F37+F30)</f>
        <v>2199423.67</v>
      </c>
    </row>
    <row r="40" spans="2:7" ht="15.75" customHeight="1">
      <c r="B40" s="322" t="s">
        <v>428</v>
      </c>
      <c r="C40" s="322" t="s">
        <v>429</v>
      </c>
      <c r="D40" s="325">
        <v>712072.33</v>
      </c>
      <c r="E40" s="326">
        <v>0</v>
      </c>
      <c r="F40" s="330">
        <f t="shared" si="2"/>
        <v>712072.33</v>
      </c>
    </row>
    <row r="41" spans="2:7" ht="15.75" customHeight="1">
      <c r="B41" s="322" t="s">
        <v>52</v>
      </c>
      <c r="C41" s="322" t="s">
        <v>53</v>
      </c>
      <c r="D41" s="325">
        <v>1617387.58</v>
      </c>
      <c r="E41" s="326">
        <v>0</v>
      </c>
      <c r="F41" s="330">
        <f t="shared" si="2"/>
        <v>1617387.58</v>
      </c>
      <c r="G41" s="328">
        <f>SUM(F41+F40+F38+F35+F34+F33+F29)</f>
        <v>3572738.1700000004</v>
      </c>
    </row>
    <row r="42" spans="2:7" ht="15.75" customHeight="1">
      <c r="B42" s="322" t="s">
        <v>55</v>
      </c>
      <c r="C42" s="322" t="s">
        <v>56</v>
      </c>
      <c r="D42" s="325">
        <v>16466.66</v>
      </c>
      <c r="E42" s="326">
        <v>0</v>
      </c>
      <c r="F42" s="340">
        <f t="shared" si="2"/>
        <v>16466.66</v>
      </c>
    </row>
    <row r="43" spans="2:7" ht="15.75" customHeight="1">
      <c r="B43" s="322" t="s">
        <v>434</v>
      </c>
      <c r="C43" s="322" t="s">
        <v>435</v>
      </c>
      <c r="D43" s="325">
        <v>87900</v>
      </c>
      <c r="E43" s="326">
        <v>0</v>
      </c>
      <c r="F43" s="340">
        <f t="shared" si="2"/>
        <v>87900</v>
      </c>
      <c r="G43" s="328">
        <f>SUM(F43+F42+F36+F28+F27)</f>
        <v>1681126.66</v>
      </c>
    </row>
    <row r="44" spans="2:7" ht="15.75" customHeight="1">
      <c r="B44" s="323" t="s">
        <v>57</v>
      </c>
      <c r="C44" s="323" t="s">
        <v>58</v>
      </c>
      <c r="D44" s="327">
        <f>SUM(D8:D43)</f>
        <v>52817718.019999988</v>
      </c>
      <c r="E44" s="327">
        <f>SUM(E8:E43)</f>
        <v>52817718.019999988</v>
      </c>
      <c r="F44" s="328">
        <f>SUM(F8:F43)</f>
        <v>-6.6647771745920181E-9</v>
      </c>
    </row>
    <row r="45" spans="2:7" ht="13.5" customHeight="1"/>
    <row r="46" spans="2:7" ht="15.75" customHeight="1"/>
    <row r="47" spans="2:7">
      <c r="D47" s="324">
        <f>D44-E44</f>
        <v>0</v>
      </c>
      <c r="F47" s="328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4" customWidth="1"/>
    <col min="2" max="2" width="13.85546875" style="319" customWidth="1"/>
    <col min="3" max="3" width="39.5703125" style="319" customWidth="1"/>
    <col min="4" max="4" width="16" style="319" customWidth="1"/>
    <col min="5" max="5" width="23.5703125" style="319" customWidth="1"/>
    <col min="6" max="6" width="14.140625" style="319" bestFit="1" customWidth="1"/>
    <col min="7" max="7" width="16.140625" style="319" customWidth="1"/>
    <col min="8" max="16384" width="11.42578125" style="319"/>
  </cols>
  <sheetData>
    <row r="1" spans="1:7" ht="15" customHeight="1"/>
    <row r="2" spans="1:7" ht="15" customHeight="1">
      <c r="C2" s="320"/>
    </row>
    <row r="3" spans="1:7" ht="15" customHeight="1">
      <c r="A3" s="446" t="s">
        <v>1</v>
      </c>
      <c r="B3" s="446"/>
      <c r="C3" s="446"/>
      <c r="D3" s="446"/>
      <c r="E3" s="446"/>
      <c r="F3" s="446"/>
    </row>
    <row r="4" spans="1:7" ht="15" customHeight="1">
      <c r="A4" s="446" t="s">
        <v>457</v>
      </c>
      <c r="B4" s="446"/>
      <c r="C4" s="446"/>
      <c r="D4" s="446"/>
      <c r="E4" s="446"/>
      <c r="F4" s="446"/>
    </row>
    <row r="5" spans="1:7" ht="15" customHeight="1">
      <c r="A5" s="446" t="s">
        <v>2</v>
      </c>
      <c r="B5" s="446"/>
      <c r="C5" s="446"/>
      <c r="D5" s="446"/>
      <c r="E5" s="446"/>
      <c r="F5" s="446"/>
    </row>
    <row r="6" spans="1:7" ht="15" customHeight="1"/>
    <row r="7" spans="1:7" ht="15" customHeight="1">
      <c r="A7" s="266" t="s">
        <v>430</v>
      </c>
      <c r="B7" s="321" t="s">
        <v>4</v>
      </c>
      <c r="C7" s="321" t="s">
        <v>5</v>
      </c>
      <c r="D7" s="321" t="s">
        <v>6</v>
      </c>
      <c r="E7" s="329" t="s">
        <v>7</v>
      </c>
      <c r="F7" s="235" t="s">
        <v>8</v>
      </c>
    </row>
    <row r="8" spans="1:7" ht="15" customHeight="1">
      <c r="B8" s="322" t="s">
        <v>11</v>
      </c>
      <c r="C8" s="322" t="s">
        <v>12</v>
      </c>
      <c r="D8" s="325">
        <v>191070.4</v>
      </c>
      <c r="E8" s="326">
        <v>190707.46</v>
      </c>
      <c r="F8" s="178">
        <f t="shared" ref="F8:F17" si="0">A8+D8-E8</f>
        <v>362.94000000000233</v>
      </c>
    </row>
    <row r="9" spans="1:7" ht="15" customHeight="1">
      <c r="B9" s="322" t="s">
        <v>416</v>
      </c>
      <c r="C9" s="322" t="s">
        <v>13</v>
      </c>
      <c r="D9" s="325">
        <v>15800</v>
      </c>
      <c r="E9" s="326">
        <v>15800</v>
      </c>
      <c r="F9" s="178">
        <f t="shared" si="0"/>
        <v>0</v>
      </c>
    </row>
    <row r="10" spans="1:7" ht="15" customHeight="1">
      <c r="A10" s="324">
        <v>2488.680000001099</v>
      </c>
      <c r="B10" s="322" t="s">
        <v>14</v>
      </c>
      <c r="C10" s="322" t="s">
        <v>15</v>
      </c>
      <c r="D10" s="325">
        <v>0</v>
      </c>
      <c r="E10" s="326">
        <v>325</v>
      </c>
      <c r="F10" s="178">
        <f t="shared" si="0"/>
        <v>2163.680000001099</v>
      </c>
    </row>
    <row r="11" spans="1:7" ht="15" customHeight="1">
      <c r="A11" s="324">
        <v>16460563.940000005</v>
      </c>
      <c r="B11" s="322" t="s">
        <v>9</v>
      </c>
      <c r="C11" s="322" t="s">
        <v>10</v>
      </c>
      <c r="D11" s="325">
        <v>8207551.25</v>
      </c>
      <c r="E11" s="326">
        <v>12602772.869999999</v>
      </c>
      <c r="F11" s="178">
        <f t="shared" si="0"/>
        <v>12065342.320000006</v>
      </c>
      <c r="G11" s="328">
        <f>SUM(F8:F11)</f>
        <v>12067868.940000007</v>
      </c>
    </row>
    <row r="12" spans="1:7" ht="1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" customHeight="1">
      <c r="B18" s="322" t="s">
        <v>423</v>
      </c>
      <c r="C18" s="322" t="s">
        <v>424</v>
      </c>
      <c r="D18" s="325">
        <v>148808.20000000001</v>
      </c>
      <c r="E18" s="326">
        <v>148808.20000000001</v>
      </c>
      <c r="F18" s="178">
        <f t="shared" ref="F18:F26" si="1">-(E18+A18-D18)</f>
        <v>0</v>
      </c>
    </row>
    <row r="19" spans="1:7" ht="15" customHeight="1">
      <c r="A19" s="324">
        <v>889697.02</v>
      </c>
      <c r="B19" s="322" t="s">
        <v>28</v>
      </c>
      <c r="C19" s="322" t="s">
        <v>29</v>
      </c>
      <c r="D19" s="325">
        <v>3613323.28</v>
      </c>
      <c r="E19" s="326">
        <v>3532196.75</v>
      </c>
      <c r="F19" s="178">
        <f t="shared" si="1"/>
        <v>-808570.48999999976</v>
      </c>
    </row>
    <row r="20" spans="1:7" ht="15" customHeight="1">
      <c r="A20" s="324">
        <v>7856652.0099999998</v>
      </c>
      <c r="B20" s="322" t="s">
        <v>406</v>
      </c>
      <c r="C20" s="322" t="s">
        <v>407</v>
      </c>
      <c r="D20" s="325">
        <v>5267549.21</v>
      </c>
      <c r="E20" s="326">
        <v>763280.88</v>
      </c>
      <c r="F20" s="178">
        <f t="shared" si="1"/>
        <v>-3352383.6800000006</v>
      </c>
    </row>
    <row r="21" spans="1:7" ht="15" customHeight="1">
      <c r="A21" s="324">
        <v>397774.22</v>
      </c>
      <c r="B21" s="322" t="s">
        <v>408</v>
      </c>
      <c r="C21" s="322" t="s">
        <v>409</v>
      </c>
      <c r="D21" s="325">
        <v>0</v>
      </c>
      <c r="E21" s="326">
        <v>132443.84</v>
      </c>
      <c r="F21" s="178">
        <f t="shared" si="1"/>
        <v>-530218.05999999994</v>
      </c>
    </row>
    <row r="22" spans="1:7" ht="15" customHeight="1">
      <c r="A22" s="324">
        <v>718923.62</v>
      </c>
      <c r="B22" s="322" t="s">
        <v>26</v>
      </c>
      <c r="C22" s="322" t="s">
        <v>27</v>
      </c>
      <c r="D22" s="325">
        <v>377353.52</v>
      </c>
      <c r="E22" s="326">
        <v>217121.88</v>
      </c>
      <c r="F22" s="178">
        <f t="shared" si="1"/>
        <v>-558691.98</v>
      </c>
    </row>
    <row r="23" spans="1:7" ht="15" customHeight="1">
      <c r="A23" s="324">
        <v>6600005.7499999925</v>
      </c>
      <c r="B23" s="287" t="s">
        <v>61</v>
      </c>
      <c r="C23" s="287" t="s">
        <v>62</v>
      </c>
      <c r="D23" s="325"/>
      <c r="E23" s="326">
        <v>27584998.460000012</v>
      </c>
      <c r="F23" s="178">
        <f t="shared" si="1"/>
        <v>-34185004.210000008</v>
      </c>
    </row>
    <row r="24" spans="1:7" ht="1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" customHeight="1">
      <c r="B25" s="322" t="s">
        <v>431</v>
      </c>
      <c r="C25" s="322" t="s">
        <v>432</v>
      </c>
      <c r="D25" s="325">
        <v>0</v>
      </c>
      <c r="E25" s="326">
        <v>191070.4</v>
      </c>
      <c r="F25" s="178">
        <f t="shared" si="1"/>
        <v>-191070.4</v>
      </c>
    </row>
    <row r="26" spans="1:7" ht="15" customHeight="1">
      <c r="B26" s="322" t="s">
        <v>30</v>
      </c>
      <c r="C26" s="322" t="s">
        <v>31</v>
      </c>
      <c r="D26" s="325">
        <v>0</v>
      </c>
      <c r="E26" s="326">
        <v>8207551.25</v>
      </c>
      <c r="F26" s="178">
        <f t="shared" si="1"/>
        <v>-8207551.25</v>
      </c>
      <c r="G26" s="328">
        <f>SUM(F25:F26)</f>
        <v>-8398621.6500000004</v>
      </c>
    </row>
    <row r="27" spans="1:7" ht="15" customHeight="1">
      <c r="B27" s="322" t="s">
        <v>36</v>
      </c>
      <c r="C27" s="322" t="s">
        <v>37</v>
      </c>
      <c r="D27" s="325">
        <v>308647.44</v>
      </c>
      <c r="E27" s="326">
        <v>0</v>
      </c>
      <c r="F27" s="333">
        <f>D27</f>
        <v>308647.44</v>
      </c>
    </row>
    <row r="28" spans="1:7" ht="15" customHeight="1">
      <c r="B28" s="322" t="s">
        <v>38</v>
      </c>
      <c r="C28" s="322" t="s">
        <v>39</v>
      </c>
      <c r="D28" s="325">
        <v>714444.72</v>
      </c>
      <c r="E28" s="326">
        <v>0</v>
      </c>
      <c r="F28" s="333">
        <f t="shared" ref="F28:F44" si="2">D28</f>
        <v>714444.72</v>
      </c>
    </row>
    <row r="29" spans="1:7" ht="15" customHeight="1">
      <c r="B29" s="322" t="s">
        <v>426</v>
      </c>
      <c r="C29" s="322" t="s">
        <v>427</v>
      </c>
      <c r="D29" s="325">
        <v>765280.7</v>
      </c>
      <c r="E29" s="326">
        <v>0</v>
      </c>
      <c r="F29" s="330">
        <f t="shared" si="2"/>
        <v>765280.7</v>
      </c>
    </row>
    <row r="30" spans="1:7" ht="15" customHeight="1">
      <c r="B30" s="322" t="s">
        <v>40</v>
      </c>
      <c r="C30" s="322" t="s">
        <v>41</v>
      </c>
      <c r="D30" s="325">
        <v>239755.96</v>
      </c>
      <c r="E30" s="326">
        <v>0</v>
      </c>
      <c r="F30" s="331">
        <f t="shared" si="2"/>
        <v>239755.96</v>
      </c>
    </row>
    <row r="31" spans="1:7" ht="15" customHeight="1">
      <c r="B31" s="322" t="s">
        <v>414</v>
      </c>
      <c r="C31" s="322" t="s">
        <v>42</v>
      </c>
      <c r="D31" s="325">
        <v>21358.57</v>
      </c>
      <c r="E31" s="326">
        <v>0</v>
      </c>
      <c r="F31" s="332">
        <f t="shared" si="2"/>
        <v>21358.57</v>
      </c>
    </row>
    <row r="32" spans="1:7" ht="15" customHeight="1">
      <c r="B32" s="322" t="s">
        <v>43</v>
      </c>
      <c r="C32" s="322" t="s">
        <v>44</v>
      </c>
      <c r="D32" s="325">
        <v>1022073.45</v>
      </c>
      <c r="E32" s="326">
        <v>0</v>
      </c>
      <c r="F32" s="328">
        <f t="shared" si="2"/>
        <v>1022073.45</v>
      </c>
    </row>
    <row r="33" spans="2:7" ht="15" customHeight="1">
      <c r="B33" s="322" t="s">
        <v>417</v>
      </c>
      <c r="C33" s="322" t="s">
        <v>418</v>
      </c>
      <c r="D33" s="325">
        <v>168466.93</v>
      </c>
      <c r="E33" s="326">
        <v>0</v>
      </c>
      <c r="F33" s="330">
        <f t="shared" si="2"/>
        <v>168466.93</v>
      </c>
    </row>
    <row r="34" spans="2:7" ht="15" customHeight="1">
      <c r="B34" s="322" t="s">
        <v>419</v>
      </c>
      <c r="C34" s="322" t="s">
        <v>420</v>
      </c>
      <c r="D34" s="325">
        <v>28473.27</v>
      </c>
      <c r="E34" s="326">
        <v>0</v>
      </c>
      <c r="F34" s="330">
        <f t="shared" si="2"/>
        <v>28473.27</v>
      </c>
    </row>
    <row r="35" spans="2:7" ht="15" customHeight="1">
      <c r="B35" s="322" t="s">
        <v>421</v>
      </c>
      <c r="C35" s="322" t="s">
        <v>422</v>
      </c>
      <c r="D35" s="325">
        <v>168229.64</v>
      </c>
      <c r="E35" s="326">
        <v>0</v>
      </c>
      <c r="F35" s="330">
        <f t="shared" si="2"/>
        <v>168229.64</v>
      </c>
    </row>
    <row r="36" spans="2:7" ht="15" customHeight="1">
      <c r="B36" s="322" t="s">
        <v>455</v>
      </c>
      <c r="C36" s="322" t="s">
        <v>456</v>
      </c>
      <c r="D36" s="325">
        <v>191160</v>
      </c>
      <c r="E36" s="326">
        <v>0</v>
      </c>
      <c r="F36" s="331">
        <f t="shared" si="2"/>
        <v>191160</v>
      </c>
    </row>
    <row r="37" spans="2:7" ht="15" customHeight="1">
      <c r="B37" s="322" t="s">
        <v>446</v>
      </c>
      <c r="C37" s="322" t="s">
        <v>447</v>
      </c>
      <c r="D37" s="325">
        <v>233226.01</v>
      </c>
      <c r="E37" s="326">
        <v>0</v>
      </c>
      <c r="F37" s="330">
        <f t="shared" si="2"/>
        <v>233226.01</v>
      </c>
    </row>
    <row r="38" spans="2:7" ht="15" customHeight="1">
      <c r="B38" s="322" t="s">
        <v>46</v>
      </c>
      <c r="C38" s="322" t="s">
        <v>47</v>
      </c>
      <c r="D38" s="325">
        <v>1923480.4</v>
      </c>
      <c r="E38" s="326">
        <v>0</v>
      </c>
      <c r="F38" s="331">
        <f t="shared" si="2"/>
        <v>1923480.4</v>
      </c>
    </row>
    <row r="39" spans="2:7" ht="15" customHeight="1">
      <c r="B39" s="322" t="s">
        <v>34</v>
      </c>
      <c r="C39" s="322" t="s">
        <v>35</v>
      </c>
      <c r="D39" s="325">
        <v>132443.84</v>
      </c>
      <c r="E39" s="326">
        <v>0</v>
      </c>
      <c r="F39" s="330">
        <f t="shared" si="2"/>
        <v>132443.84</v>
      </c>
    </row>
    <row r="40" spans="2:7" ht="15" customHeight="1">
      <c r="B40" s="322" t="s">
        <v>445</v>
      </c>
      <c r="C40" s="322" t="s">
        <v>51</v>
      </c>
      <c r="D40" s="325">
        <v>16893.5</v>
      </c>
      <c r="E40" s="326">
        <v>0</v>
      </c>
      <c r="F40" s="333">
        <f t="shared" si="2"/>
        <v>16893.5</v>
      </c>
    </row>
    <row r="41" spans="2:7" ht="15" customHeight="1">
      <c r="B41" s="322" t="s">
        <v>428</v>
      </c>
      <c r="C41" s="322" t="s">
        <v>429</v>
      </c>
      <c r="D41" s="325">
        <v>1249368.04</v>
      </c>
      <c r="E41" s="326">
        <v>0</v>
      </c>
      <c r="F41" s="330">
        <f t="shared" si="2"/>
        <v>1249368.04</v>
      </c>
    </row>
    <row r="42" spans="2:7" ht="15" customHeight="1">
      <c r="B42" s="322" t="s">
        <v>52</v>
      </c>
      <c r="C42" s="322" t="s">
        <v>53</v>
      </c>
      <c r="D42" s="325">
        <v>825003.54</v>
      </c>
      <c r="E42" s="326">
        <v>0</v>
      </c>
      <c r="F42" s="330">
        <f t="shared" si="2"/>
        <v>825003.54</v>
      </c>
      <c r="G42" s="328">
        <f>SUM(F42+F41+F39+F37+F35+F34+F33+F29)</f>
        <v>3570491.9699999997</v>
      </c>
    </row>
    <row r="43" spans="2:7" ht="15" customHeight="1">
      <c r="B43" s="322" t="s">
        <v>55</v>
      </c>
      <c r="C43" s="322" t="s">
        <v>56</v>
      </c>
      <c r="D43" s="325">
        <v>27266.66</v>
      </c>
      <c r="E43" s="326">
        <v>0</v>
      </c>
      <c r="F43" s="331">
        <f t="shared" si="2"/>
        <v>27266.66</v>
      </c>
      <c r="G43" s="328">
        <f>SUM(F43+F38+F36+F30)</f>
        <v>2381663.0199999996</v>
      </c>
    </row>
    <row r="44" spans="2:7" ht="15" customHeight="1">
      <c r="B44" s="322" t="s">
        <v>434</v>
      </c>
      <c r="C44" s="322" t="s">
        <v>435</v>
      </c>
      <c r="D44" s="325">
        <v>145050</v>
      </c>
      <c r="E44" s="326">
        <v>0</v>
      </c>
      <c r="F44" s="333">
        <f t="shared" si="2"/>
        <v>145050</v>
      </c>
      <c r="G44" s="328">
        <f>SUM(F44+F40+F28+F27)</f>
        <v>1185035.6599999999</v>
      </c>
    </row>
    <row r="45" spans="2:7" ht="15" customHeight="1">
      <c r="B45" s="323" t="s">
        <v>57</v>
      </c>
      <c r="C45" s="323" t="s">
        <v>58</v>
      </c>
      <c r="D45" s="327">
        <f>SUM(D8:D44)</f>
        <v>53587076.99000001</v>
      </c>
      <c r="E45" s="327">
        <f>SUM(E8:E44)</f>
        <v>53587076.99000001</v>
      </c>
      <c r="F45" s="328">
        <f>SUM(F8:F44)</f>
        <v>-4.3364707380533218E-9</v>
      </c>
    </row>
    <row r="46" spans="2:7" ht="15" customHeight="1"/>
    <row r="47" spans="2:7" ht="18.75" customHeight="1"/>
    <row r="48" spans="2:7">
      <c r="D48" s="328">
        <f>D45-E45</f>
        <v>0</v>
      </c>
      <c r="F48" s="328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8" width="13.85546875" style="288" bestFit="1" customWidth="1"/>
    <col min="9" max="16384" width="11.42578125" style="288"/>
  </cols>
  <sheetData>
    <row r="1" spans="1:8" ht="16.5" customHeight="1"/>
    <row r="2" spans="1:8" ht="18.75" customHeight="1">
      <c r="C2" s="304"/>
    </row>
    <row r="3" spans="1:8" ht="18" customHeight="1">
      <c r="A3" s="446" t="s">
        <v>1</v>
      </c>
      <c r="B3" s="446"/>
      <c r="C3" s="446"/>
      <c r="D3" s="446"/>
      <c r="E3" s="446"/>
      <c r="F3" s="446"/>
    </row>
    <row r="4" spans="1:8" ht="14.25" customHeight="1">
      <c r="A4" s="446" t="s">
        <v>453</v>
      </c>
      <c r="B4" s="446"/>
      <c r="C4" s="446"/>
      <c r="D4" s="446"/>
      <c r="E4" s="446"/>
      <c r="F4" s="446"/>
    </row>
    <row r="5" spans="1:8" ht="18" customHeight="1">
      <c r="A5" s="446" t="s">
        <v>2</v>
      </c>
      <c r="B5" s="446"/>
      <c r="C5" s="446"/>
      <c r="D5" s="446"/>
      <c r="E5" s="446"/>
      <c r="F5" s="446"/>
    </row>
    <row r="6" spans="1:8" ht="12.75" customHeight="1"/>
    <row r="7" spans="1:8" ht="12.75" customHeight="1"/>
    <row r="8" spans="1:8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8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8" ht="15" customHeight="1">
      <c r="B10" s="289"/>
      <c r="C10" s="289" t="s">
        <v>454</v>
      </c>
      <c r="D10" s="285">
        <v>38000</v>
      </c>
      <c r="E10" s="294"/>
      <c r="F10" s="178">
        <f t="shared" si="0"/>
        <v>38000</v>
      </c>
    </row>
    <row r="11" spans="1:8" ht="15" customHeight="1">
      <c r="A11" s="297">
        <v>17529251.560000006</v>
      </c>
      <c r="B11" s="289" t="s">
        <v>9</v>
      </c>
      <c r="C11" s="315" t="s">
        <v>10</v>
      </c>
      <c r="D11" s="312">
        <v>9808079.6699999999</v>
      </c>
      <c r="E11" s="294">
        <v>10876767.289999999</v>
      </c>
      <c r="F11" s="178">
        <f t="shared" si="0"/>
        <v>16460563.940000005</v>
      </c>
      <c r="G11" s="296">
        <f>SUM(F9:F11)</f>
        <v>16501052.620000007</v>
      </c>
    </row>
    <row r="12" spans="1:8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  <c r="H12" s="294"/>
    </row>
    <row r="13" spans="1:8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8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  <c r="H14" s="296"/>
    </row>
    <row r="15" spans="1:8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8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1799231.6900000002</v>
      </c>
      <c r="F19" s="318">
        <f t="shared" si="1"/>
        <v>-889697.02000000048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48022862.050000027</v>
      </c>
      <c r="E41" s="295">
        <f>SUM(E9:E40)</f>
        <v>48022862.050000027</v>
      </c>
      <c r="F41" s="296">
        <f>SUM(F9:F40)</f>
        <v>-1.1408701539039612E-8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446" t="s">
        <v>1</v>
      </c>
      <c r="B3" s="446"/>
      <c r="C3" s="446"/>
      <c r="D3" s="446"/>
      <c r="E3" s="446"/>
      <c r="F3" s="446"/>
    </row>
    <row r="4" spans="1:7" ht="18" customHeight="1">
      <c r="A4" s="446" t="s">
        <v>450</v>
      </c>
      <c r="B4" s="446"/>
      <c r="C4" s="446"/>
      <c r="D4" s="446"/>
      <c r="E4" s="446"/>
      <c r="F4" s="446"/>
    </row>
    <row r="5" spans="1:7" ht="15.75">
      <c r="A5" s="446" t="s">
        <v>2</v>
      </c>
      <c r="B5" s="446"/>
      <c r="C5" s="446"/>
      <c r="D5" s="446"/>
      <c r="E5" s="446"/>
      <c r="F5" s="446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446" t="s">
        <v>1</v>
      </c>
      <c r="B3" s="446"/>
      <c r="C3" s="446"/>
      <c r="D3" s="446"/>
      <c r="E3" s="446"/>
      <c r="F3" s="446"/>
    </row>
    <row r="4" spans="1:7" ht="13.5" customHeight="1">
      <c r="A4" s="446" t="s">
        <v>444</v>
      </c>
      <c r="B4" s="446"/>
      <c r="C4" s="446"/>
      <c r="D4" s="446"/>
      <c r="E4" s="446"/>
      <c r="F4" s="446"/>
    </row>
    <row r="5" spans="1:7" ht="18" customHeight="1">
      <c r="A5" s="446" t="s">
        <v>2</v>
      </c>
      <c r="B5" s="446"/>
      <c r="C5" s="446"/>
      <c r="D5" s="446"/>
      <c r="E5" s="446"/>
      <c r="F5" s="446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446" t="s">
        <v>1</v>
      </c>
      <c r="B3" s="446"/>
      <c r="C3" s="446"/>
      <c r="D3" s="446"/>
      <c r="E3" s="446"/>
      <c r="F3" s="446"/>
    </row>
    <row r="4" spans="1:7" ht="15.75" customHeight="1">
      <c r="A4" s="446" t="s">
        <v>443</v>
      </c>
      <c r="B4" s="446"/>
      <c r="C4" s="446"/>
      <c r="D4" s="446"/>
      <c r="E4" s="446"/>
      <c r="F4" s="446"/>
    </row>
    <row r="5" spans="1:7" ht="18" customHeight="1">
      <c r="A5" s="446" t="s">
        <v>2</v>
      </c>
      <c r="B5" s="446"/>
      <c r="C5" s="446"/>
      <c r="D5" s="446"/>
      <c r="E5" s="446"/>
      <c r="F5" s="446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446" t="s">
        <v>1</v>
      </c>
      <c r="B3" s="446"/>
      <c r="C3" s="446"/>
      <c r="D3" s="446"/>
      <c r="E3" s="446"/>
      <c r="F3" s="446"/>
    </row>
    <row r="4" spans="1:7" ht="15" customHeight="1">
      <c r="A4" s="447" t="s">
        <v>415</v>
      </c>
      <c r="B4" s="446"/>
      <c r="C4" s="446"/>
      <c r="D4" s="446"/>
      <c r="E4" s="446"/>
      <c r="F4" s="446"/>
    </row>
    <row r="5" spans="1:7" ht="18" customHeight="1">
      <c r="A5" s="446" t="s">
        <v>2</v>
      </c>
      <c r="B5" s="446"/>
      <c r="C5" s="446"/>
      <c r="D5" s="446"/>
      <c r="E5" s="446"/>
      <c r="F5" s="446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448" t="s">
        <v>152</v>
      </c>
      <c r="F40" s="448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448" t="s">
        <v>413</v>
      </c>
      <c r="F46" s="448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7" workbookViewId="0">
      <selection activeCell="E38" sqref="E38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446" t="s">
        <v>0</v>
      </c>
      <c r="D2" s="446"/>
      <c r="E2" s="446"/>
      <c r="F2" s="446"/>
      <c r="G2" s="446"/>
      <c r="H2" s="39"/>
    </row>
    <row r="3" spans="1:10" ht="15.75">
      <c r="C3" s="446" t="s">
        <v>66</v>
      </c>
      <c r="D3" s="446"/>
      <c r="E3" s="446"/>
      <c r="F3" s="446"/>
      <c r="G3" s="446"/>
      <c r="H3" s="39"/>
    </row>
    <row r="4" spans="1:10" ht="15.75">
      <c r="C4" s="446" t="s">
        <v>481</v>
      </c>
      <c r="D4" s="446"/>
      <c r="E4" s="446"/>
      <c r="F4" s="446"/>
      <c r="G4" s="446"/>
      <c r="H4" s="39"/>
      <c r="I4" s="39"/>
      <c r="J4" s="39"/>
    </row>
    <row r="5" spans="1:10" ht="15.75">
      <c r="C5" s="446" t="s">
        <v>2</v>
      </c>
      <c r="D5" s="446"/>
      <c r="E5" s="446"/>
      <c r="F5" s="446"/>
      <c r="G5" s="446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2025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25216258.779999997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4672718.8499999996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29888977.669999994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17623970.299999993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17623970.299999993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47512947.969999984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228">
        <v>2977286.13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412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412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413">
        <v>950304.84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413">
        <v>1944734.98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0">
        <v>8128345.0899999999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14000671.039999999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14000671.039999999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24472146.489999998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2">
        <f>'ERF SRS'!F28</f>
        <v>-2810370.6000000006</v>
      </c>
      <c r="F56" s="146"/>
    </row>
    <row r="57" spans="1:8">
      <c r="A57" s="134" t="s">
        <v>146</v>
      </c>
      <c r="C57" s="61"/>
      <c r="D57" s="61" t="s">
        <v>147</v>
      </c>
      <c r="E57" s="236">
        <v>11850501</v>
      </c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33512276.889999997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47512947.929999992</v>
      </c>
      <c r="F61" s="149">
        <f>+F51+F59</f>
        <v>0</v>
      </c>
      <c r="G61" s="110"/>
      <c r="H61" s="237">
        <f>E28-E61</f>
        <v>3.9999991655349731E-2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448" t="s">
        <v>152</v>
      </c>
      <c r="H66" s="448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448" t="s">
        <v>413</v>
      </c>
      <c r="H72" s="448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horizontalDpi="4294967293" r:id="rId1"/>
  <ignoredErrors>
    <ignoredError sqref="E16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B1" workbookViewId="0">
      <selection activeCell="B5" sqref="B5:H5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 ht="15.75">
      <c r="A2" s="135"/>
      <c r="B2" s="61"/>
      <c r="C2" s="446" t="s">
        <v>0</v>
      </c>
      <c r="D2" s="446"/>
      <c r="E2" s="446"/>
      <c r="F2" s="446"/>
      <c r="G2" s="446"/>
      <c r="H2" s="446"/>
    </row>
    <row r="3" spans="1:10" ht="15.75">
      <c r="A3" s="135"/>
      <c r="B3" s="446" t="s">
        <v>153</v>
      </c>
      <c r="C3" s="446"/>
      <c r="D3" s="446"/>
      <c r="E3" s="446"/>
      <c r="F3" s="446"/>
      <c r="G3" s="446"/>
      <c r="H3" s="446"/>
    </row>
    <row r="4" spans="1:10" ht="15.75">
      <c r="A4" s="135"/>
      <c r="B4" s="446" t="s">
        <v>482</v>
      </c>
      <c r="C4" s="446"/>
      <c r="D4" s="446"/>
      <c r="E4" s="446"/>
      <c r="F4" s="446"/>
      <c r="G4" s="446"/>
      <c r="H4" s="446"/>
    </row>
    <row r="5" spans="1:10" ht="15.75">
      <c r="A5" s="135"/>
      <c r="B5" s="446" t="s">
        <v>2</v>
      </c>
      <c r="C5" s="446"/>
      <c r="D5" s="446"/>
      <c r="E5" s="446"/>
      <c r="F5" s="446"/>
      <c r="G5" s="446"/>
      <c r="H5" s="446"/>
    </row>
    <row r="6" spans="1:10">
      <c r="A6" s="135"/>
      <c r="B6" s="61"/>
      <c r="C6" s="61"/>
      <c r="D6" s="61"/>
      <c r="E6" s="61"/>
      <c r="F6" s="137"/>
      <c r="G6" s="138"/>
      <c r="H6" s="137">
        <f>+[2]ESF!H7</f>
        <v>2016</v>
      </c>
    </row>
    <row r="7" spans="1:10">
      <c r="A7" s="135"/>
      <c r="B7" s="61"/>
      <c r="C7" s="139" t="s">
        <v>154</v>
      </c>
      <c r="D7" s="140"/>
      <c r="E7" s="140"/>
      <c r="F7" s="137">
        <v>2025</v>
      </c>
      <c r="G7" s="141"/>
      <c r="H7" s="141"/>
      <c r="J7" s="80"/>
    </row>
    <row r="8" spans="1:10">
      <c r="A8" s="135" t="s">
        <v>155</v>
      </c>
      <c r="B8" s="61"/>
      <c r="C8" s="61"/>
      <c r="D8" s="61" t="s">
        <v>156</v>
      </c>
      <c r="E8" s="61"/>
      <c r="F8" s="142"/>
      <c r="G8" s="143"/>
      <c r="H8" s="142"/>
      <c r="J8" s="80"/>
    </row>
    <row r="9" spans="1:10">
      <c r="A9" s="135" t="s">
        <v>157</v>
      </c>
      <c r="B9" s="61"/>
      <c r="C9" s="61"/>
      <c r="D9" s="61" t="s">
        <v>158</v>
      </c>
      <c r="E9" s="61"/>
      <c r="F9" s="142">
        <v>8280261.2999999998</v>
      </c>
      <c r="G9" s="143"/>
      <c r="H9" s="142"/>
      <c r="J9" s="80"/>
    </row>
    <row r="10" spans="1:10">
      <c r="A10" s="135" t="s">
        <v>159</v>
      </c>
      <c r="B10" s="61"/>
      <c r="C10" s="61"/>
      <c r="D10" s="61" t="s">
        <v>160</v>
      </c>
      <c r="E10" s="61"/>
      <c r="F10" s="142"/>
      <c r="G10" s="143"/>
      <c r="H10" s="142"/>
      <c r="J10" s="80"/>
    </row>
    <row r="11" spans="1:10">
      <c r="A11" s="135" t="s">
        <v>161</v>
      </c>
      <c r="B11" s="61"/>
      <c r="C11" s="61"/>
      <c r="D11" s="61" t="s">
        <v>162</v>
      </c>
      <c r="E11" s="61"/>
      <c r="F11" s="144"/>
      <c r="G11" s="143"/>
      <c r="H11" s="142"/>
      <c r="J11" s="80"/>
    </row>
    <row r="12" spans="1:10">
      <c r="A12" s="135"/>
      <c r="B12" s="61"/>
      <c r="C12" s="139" t="s">
        <v>163</v>
      </c>
      <c r="D12" s="61"/>
      <c r="E12" s="61"/>
      <c r="F12" s="145">
        <f>SUM(F8:F11)</f>
        <v>8280261.2999999998</v>
      </c>
      <c r="G12" s="143"/>
      <c r="H12" s="145">
        <f>SUM(H8:H11)</f>
        <v>0</v>
      </c>
      <c r="J12" s="80"/>
    </row>
    <row r="13" spans="1:10">
      <c r="A13" s="135"/>
      <c r="B13" s="61"/>
      <c r="C13" s="61"/>
      <c r="D13" s="61" t="s">
        <v>102</v>
      </c>
      <c r="E13" s="61"/>
      <c r="F13" s="146"/>
      <c r="G13" s="146"/>
      <c r="H13" s="146"/>
    </row>
    <row r="14" spans="1:10">
      <c r="A14" s="135"/>
      <c r="B14" s="61"/>
      <c r="C14" s="139" t="s">
        <v>164</v>
      </c>
      <c r="D14" s="61"/>
      <c r="E14" s="61"/>
      <c r="F14" s="147"/>
      <c r="G14" s="147"/>
      <c r="H14" s="147"/>
      <c r="J14" s="80"/>
    </row>
    <row r="15" spans="1:10">
      <c r="A15" s="135" t="s">
        <v>165</v>
      </c>
      <c r="B15" s="61"/>
      <c r="C15" s="61"/>
      <c r="D15" s="61" t="s">
        <v>166</v>
      </c>
      <c r="E15" s="61"/>
      <c r="F15" s="227">
        <v>3369723.21</v>
      </c>
      <c r="G15" s="146"/>
      <c r="H15" s="146"/>
      <c r="J15" s="80"/>
    </row>
    <row r="16" spans="1:10">
      <c r="A16" s="135" t="s">
        <v>167</v>
      </c>
      <c r="B16" s="61"/>
      <c r="C16" s="61"/>
      <c r="D16" s="61" t="s">
        <v>168</v>
      </c>
      <c r="E16" s="61"/>
      <c r="F16" s="227"/>
      <c r="G16" s="147"/>
      <c r="H16" s="146"/>
      <c r="J16" s="80"/>
    </row>
    <row r="17" spans="1:13">
      <c r="A17" s="135" t="s">
        <v>169</v>
      </c>
      <c r="B17" s="61"/>
      <c r="C17" s="61"/>
      <c r="D17" s="61" t="s">
        <v>170</v>
      </c>
      <c r="E17" s="61"/>
      <c r="F17" s="228">
        <v>6620869.6100000003</v>
      </c>
      <c r="G17" s="147"/>
      <c r="H17" s="146"/>
      <c r="J17" s="80"/>
      <c r="K17" s="155"/>
      <c r="M17" s="156"/>
    </row>
    <row r="18" spans="1:13">
      <c r="A18" s="135" t="s">
        <v>171</v>
      </c>
      <c r="B18" s="61"/>
      <c r="C18" s="61"/>
      <c r="D18" s="61" t="s">
        <v>172</v>
      </c>
      <c r="E18" s="61"/>
      <c r="F18" s="228"/>
      <c r="G18" s="147"/>
      <c r="H18" s="146"/>
      <c r="J18" s="282"/>
    </row>
    <row r="19" spans="1:13">
      <c r="A19" s="135" t="s">
        <v>173</v>
      </c>
      <c r="B19" s="61"/>
      <c r="C19" s="61"/>
      <c r="D19" s="61" t="s">
        <v>174</v>
      </c>
      <c r="E19" s="61"/>
      <c r="F19" s="227">
        <v>453834.55</v>
      </c>
      <c r="G19" s="147"/>
      <c r="H19" s="146"/>
      <c r="J19" s="80"/>
    </row>
    <row r="20" spans="1:13">
      <c r="A20" s="135" t="s">
        <v>175</v>
      </c>
      <c r="B20" s="61"/>
      <c r="C20" s="61"/>
      <c r="D20" s="61" t="s">
        <v>176</v>
      </c>
      <c r="E20" s="61"/>
      <c r="F20" s="228">
        <v>632050.54</v>
      </c>
      <c r="G20" s="147"/>
      <c r="H20" s="144"/>
      <c r="I20" s="80"/>
      <c r="J20" s="80"/>
      <c r="K20" s="155"/>
      <c r="M20" s="156"/>
    </row>
    <row r="21" spans="1:13">
      <c r="A21" s="135" t="s">
        <v>177</v>
      </c>
      <c r="B21" s="61"/>
      <c r="C21" s="61"/>
      <c r="D21" s="61" t="s">
        <v>178</v>
      </c>
      <c r="E21" s="61"/>
      <c r="F21" s="178">
        <v>14153.99</v>
      </c>
      <c r="G21" s="147"/>
      <c r="H21" s="146" t="e">
        <f>SUMIF([2]BC!B:B,[2]ERF!A22,[2]BC!G:G)</f>
        <v>#VALUE!</v>
      </c>
      <c r="J21" s="80"/>
    </row>
    <row r="22" spans="1:13">
      <c r="A22" s="135"/>
      <c r="B22" s="61"/>
      <c r="C22" s="139" t="s">
        <v>179</v>
      </c>
      <c r="D22" s="61"/>
      <c r="E22" s="61"/>
      <c r="F22" s="145">
        <f>SUM(F15:F21)</f>
        <v>11090631.9</v>
      </c>
      <c r="G22" s="143"/>
      <c r="H22" s="145" t="e">
        <f>SUM(H15:H21)</f>
        <v>#VALUE!</v>
      </c>
      <c r="I22" s="80"/>
      <c r="J22" s="80"/>
    </row>
    <row r="23" spans="1:13">
      <c r="A23" s="135"/>
      <c r="B23" s="61"/>
      <c r="C23" s="148"/>
      <c r="D23" s="61"/>
      <c r="E23" s="61"/>
      <c r="F23" s="146"/>
      <c r="G23" s="146"/>
      <c r="H23" s="146"/>
      <c r="J23" s="80"/>
    </row>
    <row r="24" spans="1:13">
      <c r="A24" s="135" t="s">
        <v>180</v>
      </c>
      <c r="B24" s="61"/>
      <c r="C24" s="61"/>
      <c r="D24" s="61" t="s">
        <v>181</v>
      </c>
      <c r="E24" s="61"/>
      <c r="F24" s="146">
        <v>0</v>
      </c>
      <c r="G24" s="147"/>
      <c r="H24" s="146">
        <v>0</v>
      </c>
      <c r="J24" s="80"/>
    </row>
    <row r="25" spans="1:13">
      <c r="A25" s="135"/>
      <c r="B25" s="61"/>
      <c r="C25" s="61"/>
      <c r="D25" s="61"/>
      <c r="E25" s="61"/>
      <c r="F25" s="146"/>
      <c r="G25" s="147"/>
      <c r="H25" s="146"/>
      <c r="J25" s="80"/>
    </row>
    <row r="26" spans="1:13">
      <c r="A26" s="135" t="s">
        <v>182</v>
      </c>
      <c r="B26" s="61"/>
      <c r="C26" s="61"/>
      <c r="D26" s="61" t="s">
        <v>183</v>
      </c>
      <c r="E26" s="61"/>
      <c r="F26" s="142">
        <v>0</v>
      </c>
      <c r="G26" s="147"/>
      <c r="H26" s="142">
        <v>0</v>
      </c>
      <c r="J26" s="80"/>
    </row>
    <row r="27" spans="1:13">
      <c r="A27" s="135"/>
      <c r="B27" s="61"/>
      <c r="C27" s="61"/>
      <c r="D27" s="61"/>
      <c r="E27" s="61"/>
      <c r="F27" s="142"/>
      <c r="G27" s="147"/>
      <c r="H27" s="142"/>
    </row>
    <row r="28" spans="1:13">
      <c r="A28" s="135"/>
      <c r="B28" s="61"/>
      <c r="C28" s="139" t="s">
        <v>145</v>
      </c>
      <c r="D28" s="61"/>
      <c r="E28" s="61"/>
      <c r="F28" s="149">
        <f>+F12-F22+F24+F26</f>
        <v>-2810370.6000000006</v>
      </c>
      <c r="G28" s="143"/>
      <c r="H28" s="149" t="e">
        <f>+H12-H22+H24+H26</f>
        <v>#VALUE!</v>
      </c>
      <c r="J28" s="80"/>
    </row>
    <row r="29" spans="1:13">
      <c r="A29" s="135"/>
      <c r="B29" s="61"/>
      <c r="C29" s="139"/>
      <c r="D29" s="61"/>
      <c r="E29" s="61"/>
      <c r="F29" s="146"/>
      <c r="G29" s="146"/>
      <c r="H29" s="146"/>
    </row>
    <row r="30" spans="1:13">
      <c r="A30" s="135"/>
      <c r="B30" s="61"/>
      <c r="C30" s="148" t="s">
        <v>184</v>
      </c>
      <c r="D30" s="61"/>
      <c r="E30" s="61"/>
      <c r="F30" s="146"/>
      <c r="G30" s="146"/>
      <c r="H30" s="146"/>
      <c r="J30" s="80"/>
    </row>
    <row r="31" spans="1:13">
      <c r="A31" s="135" t="s">
        <v>185</v>
      </c>
      <c r="B31" s="61"/>
      <c r="C31" s="139"/>
      <c r="D31" s="61" t="s">
        <v>186</v>
      </c>
      <c r="E31" s="61"/>
      <c r="F31" s="146">
        <v>0</v>
      </c>
      <c r="G31" s="147"/>
      <c r="H31" s="146">
        <v>0</v>
      </c>
      <c r="J31" s="80"/>
    </row>
    <row r="32" spans="1:13">
      <c r="A32" s="135" t="s">
        <v>187</v>
      </c>
      <c r="B32" s="61"/>
      <c r="C32" s="61"/>
      <c r="D32" s="61" t="s">
        <v>188</v>
      </c>
      <c r="E32" s="61"/>
      <c r="F32" s="144">
        <v>0</v>
      </c>
      <c r="G32" s="147"/>
      <c r="H32" s="144">
        <v>0</v>
      </c>
      <c r="J32" s="80"/>
    </row>
    <row r="33" spans="1:10">
      <c r="A33" s="135"/>
      <c r="B33" s="61"/>
      <c r="C33" s="139"/>
      <c r="D33" s="61"/>
      <c r="E33" s="61"/>
      <c r="F33" s="149">
        <f>SUM(F31:F32)</f>
        <v>0</v>
      </c>
      <c r="G33" s="150"/>
      <c r="H33" s="149">
        <f>SUM(H31:H32)</f>
        <v>0</v>
      </c>
      <c r="J33" s="80"/>
    </row>
    <row r="34" spans="1:10">
      <c r="A34" s="135"/>
      <c r="B34" s="61"/>
      <c r="C34" s="139"/>
      <c r="D34" s="61"/>
      <c r="E34" s="61"/>
      <c r="F34" s="146"/>
      <c r="G34" s="146"/>
      <c r="H34" s="146"/>
    </row>
    <row r="35" spans="1:10">
      <c r="D35" s="199"/>
      <c r="G35" s="152"/>
      <c r="H35" s="153"/>
    </row>
    <row r="36" spans="1:10" ht="15.75">
      <c r="D36" s="151" t="s">
        <v>411</v>
      </c>
      <c r="E36" s="172"/>
      <c r="G36" s="448"/>
      <c r="H36" s="448"/>
    </row>
    <row r="37" spans="1:10">
      <c r="E37" s="80"/>
      <c r="H37" s="77"/>
    </row>
    <row r="38" spans="1:10">
      <c r="G38" s="152"/>
      <c r="H38" s="153"/>
    </row>
    <row r="39" spans="1:10">
      <c r="D39" s="200" t="s">
        <v>412</v>
      </c>
      <c r="G39" s="448"/>
      <c r="H39" s="448"/>
    </row>
    <row r="40" spans="1:10">
      <c r="H40" s="77"/>
    </row>
    <row r="41" spans="1:10">
      <c r="D41" s="154"/>
      <c r="E41" s="449"/>
      <c r="F41" s="449"/>
      <c r="G41" s="449"/>
      <c r="H41" s="449"/>
    </row>
    <row r="42" spans="1:10">
      <c r="D42" s="199"/>
      <c r="E42" s="153"/>
      <c r="H42" s="77"/>
    </row>
    <row r="43" spans="1:10">
      <c r="D43" s="448" t="s">
        <v>152</v>
      </c>
      <c r="E43" s="448"/>
    </row>
    <row r="44" spans="1:10">
      <c r="E44" s="77"/>
    </row>
    <row r="45" spans="1:10">
      <c r="D45" s="199"/>
      <c r="E45" s="153"/>
    </row>
    <row r="46" spans="1:10">
      <c r="D46" s="448" t="s">
        <v>413</v>
      </c>
      <c r="E46" s="448"/>
    </row>
  </sheetData>
  <mergeCells count="9">
    <mergeCell ref="D43:E43"/>
    <mergeCell ref="D46:E46"/>
    <mergeCell ref="E41:H41"/>
    <mergeCell ref="C2:H2"/>
    <mergeCell ref="B3:H3"/>
    <mergeCell ref="B4:H4"/>
    <mergeCell ref="B5:H5"/>
    <mergeCell ref="G36:H36"/>
    <mergeCell ref="G39:H39"/>
  </mergeCells>
  <pageMargins left="0.7" right="0.7" top="0.75" bottom="0.75" header="0.3" footer="0.3"/>
  <pageSetup orientation="portrait" horizontalDpi="4294967293" r:id="rId1"/>
  <ignoredErrors>
    <ignoredError sqref="F1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A5" sqref="A5:F5"/>
    </sheetView>
  </sheetViews>
  <sheetFormatPr baseColWidth="10" defaultRowHeight="15"/>
  <cols>
    <col min="1" max="1" width="14.140625" style="423" bestFit="1" customWidth="1"/>
    <col min="2" max="2" width="12.28515625" style="418" customWidth="1"/>
    <col min="3" max="3" width="52.140625" style="418" bestFit="1" customWidth="1"/>
    <col min="4" max="5" width="13.85546875" style="423" bestFit="1" customWidth="1"/>
    <col min="6" max="6" width="13.140625" style="418" bestFit="1" customWidth="1"/>
    <col min="7" max="7" width="14.140625" style="418" bestFit="1" customWidth="1"/>
    <col min="8" max="16384" width="11.42578125" style="418"/>
  </cols>
  <sheetData>
    <row r="1" spans="1:7" ht="16.5" customHeight="1"/>
    <row r="2" spans="1:7" ht="16.5" customHeight="1">
      <c r="C2" s="422"/>
    </row>
    <row r="3" spans="1:7" ht="16.5" customHeight="1">
      <c r="A3" s="446" t="s">
        <v>1</v>
      </c>
      <c r="B3" s="446"/>
      <c r="C3" s="446"/>
      <c r="D3" s="446"/>
      <c r="E3" s="446"/>
      <c r="F3" s="446"/>
    </row>
    <row r="4" spans="1:7" ht="16.5" customHeight="1">
      <c r="A4" s="446" t="s">
        <v>479</v>
      </c>
      <c r="B4" s="446"/>
      <c r="C4" s="446"/>
      <c r="D4" s="446"/>
      <c r="E4" s="446"/>
      <c r="F4" s="446"/>
    </row>
    <row r="5" spans="1:7" ht="16.5" customHeight="1">
      <c r="A5" s="446" t="s">
        <v>2</v>
      </c>
      <c r="B5" s="446"/>
      <c r="C5" s="446"/>
      <c r="D5" s="446"/>
      <c r="E5" s="446"/>
      <c r="F5" s="446"/>
    </row>
    <row r="6" spans="1:7" ht="16.5" customHeight="1"/>
    <row r="7" spans="1:7" ht="16.5" customHeight="1">
      <c r="A7" s="404" t="s">
        <v>3</v>
      </c>
      <c r="B7" s="419" t="s">
        <v>4</v>
      </c>
      <c r="C7" s="419" t="s">
        <v>5</v>
      </c>
      <c r="D7" s="424" t="s">
        <v>6</v>
      </c>
      <c r="E7" s="424" t="s">
        <v>7</v>
      </c>
      <c r="F7" s="404" t="s">
        <v>8</v>
      </c>
    </row>
    <row r="8" spans="1:7" ht="16.5" customHeight="1">
      <c r="A8" s="423">
        <v>1225.3100000000559</v>
      </c>
      <c r="B8" s="420" t="s">
        <v>11</v>
      </c>
      <c r="C8" s="420" t="s">
        <v>12</v>
      </c>
      <c r="D8" s="426">
        <v>0</v>
      </c>
      <c r="E8" s="426">
        <v>325</v>
      </c>
      <c r="F8" s="178">
        <f>A8+D8-E8</f>
        <v>900.31000000005588</v>
      </c>
    </row>
    <row r="9" spans="1:7" ht="16.5" customHeight="1">
      <c r="A9" s="423">
        <v>1402.3400000021793</v>
      </c>
      <c r="B9" s="420" t="s">
        <v>14</v>
      </c>
      <c r="C9" s="420" t="s">
        <v>15</v>
      </c>
      <c r="D9" s="426">
        <v>0</v>
      </c>
      <c r="E9" s="426">
        <v>325</v>
      </c>
      <c r="F9" s="178">
        <f t="shared" ref="F9:F16" si="0">A9+D9-E9</f>
        <v>1077.3400000021793</v>
      </c>
    </row>
    <row r="10" spans="1:7" ht="16.5" customHeight="1">
      <c r="A10" s="423">
        <v>22307608.939999998</v>
      </c>
      <c r="B10" s="420" t="s">
        <v>9</v>
      </c>
      <c r="C10" s="420" t="s">
        <v>10</v>
      </c>
      <c r="D10" s="426">
        <v>8018566.0999999996</v>
      </c>
      <c r="E10" s="426">
        <v>4371513.8600000003</v>
      </c>
      <c r="F10" s="178">
        <f t="shared" si="0"/>
        <v>25954661.18</v>
      </c>
      <c r="G10" s="427">
        <f>SUM(F8:F10)</f>
        <v>25956638.830000002</v>
      </c>
    </row>
    <row r="11" spans="1:7" ht="16.5" customHeight="1">
      <c r="B11" s="175" t="s">
        <v>16</v>
      </c>
      <c r="C11" s="351" t="s">
        <v>17</v>
      </c>
      <c r="D11" s="176">
        <v>6287244.9400000004</v>
      </c>
      <c r="E11" s="426"/>
      <c r="F11" s="178">
        <f t="shared" si="0"/>
        <v>6287244.9400000004</v>
      </c>
    </row>
    <row r="12" spans="1:7" ht="16.5" customHeight="1">
      <c r="B12" s="241" t="s">
        <v>18</v>
      </c>
      <c r="C12" s="352" t="s">
        <v>19</v>
      </c>
      <c r="D12" s="425"/>
      <c r="E12" s="426"/>
      <c r="F12" s="178">
        <f t="shared" si="0"/>
        <v>0</v>
      </c>
    </row>
    <row r="13" spans="1:7" ht="16.5" customHeight="1">
      <c r="A13" s="154">
        <v>1756259.9399999995</v>
      </c>
      <c r="B13" s="417" t="s">
        <v>20</v>
      </c>
      <c r="C13" s="353" t="s">
        <v>21</v>
      </c>
      <c r="D13" s="426"/>
      <c r="E13" s="426"/>
      <c r="F13" s="178">
        <f t="shared" si="0"/>
        <v>1756259.9399999995</v>
      </c>
    </row>
    <row r="14" spans="1:7" ht="16.5" customHeight="1">
      <c r="A14" s="154">
        <v>6070784.4100000001</v>
      </c>
      <c r="B14" s="417" t="s">
        <v>22</v>
      </c>
      <c r="C14" s="353" t="s">
        <v>23</v>
      </c>
      <c r="D14" s="426"/>
      <c r="E14" s="426"/>
      <c r="F14" s="178">
        <f t="shared" si="0"/>
        <v>6070784.4100000001</v>
      </c>
    </row>
    <row r="15" spans="1:7" ht="16.5" customHeight="1">
      <c r="A15" s="154">
        <v>7131627.0899999999</v>
      </c>
      <c r="B15" s="420" t="s">
        <v>24</v>
      </c>
      <c r="C15" s="420" t="s">
        <v>25</v>
      </c>
      <c r="D15" s="426">
        <v>128242.4</v>
      </c>
      <c r="E15" s="426">
        <v>0</v>
      </c>
      <c r="F15" s="178">
        <f t="shared" si="0"/>
        <v>7259869.4900000002</v>
      </c>
    </row>
    <row r="16" spans="1:7" ht="16.5" customHeight="1">
      <c r="A16" s="154">
        <v>2325762.6599999988</v>
      </c>
      <c r="B16" s="241" t="s">
        <v>59</v>
      </c>
      <c r="C16" s="352" t="s">
        <v>60</v>
      </c>
      <c r="D16" s="426"/>
      <c r="E16" s="426"/>
      <c r="F16" s="178">
        <f t="shared" si="0"/>
        <v>2325762.6599999988</v>
      </c>
      <c r="G16" s="427">
        <f>SUM(F13:F16)</f>
        <v>17412676.5</v>
      </c>
    </row>
    <row r="17" spans="1:6" ht="16.5" customHeight="1">
      <c r="B17" s="420" t="s">
        <v>423</v>
      </c>
      <c r="C17" s="420" t="s">
        <v>424</v>
      </c>
      <c r="D17" s="426">
        <v>3925.41</v>
      </c>
      <c r="E17" s="426">
        <v>0</v>
      </c>
    </row>
    <row r="18" spans="1:6" ht="16.5" customHeight="1">
      <c r="A18" s="423">
        <v>1554562.14</v>
      </c>
      <c r="B18" s="420" t="s">
        <v>28</v>
      </c>
      <c r="C18" s="420" t="s">
        <v>29</v>
      </c>
      <c r="D18" s="426">
        <v>2743219.16</v>
      </c>
      <c r="E18" s="426">
        <v>3086538.56</v>
      </c>
      <c r="F18" s="178">
        <f t="shared" ref="F18:F24" si="1">-(E18+A18-D18)</f>
        <v>-1897881.54</v>
      </c>
    </row>
    <row r="19" spans="1:6" ht="16.5" customHeight="1">
      <c r="A19" s="423">
        <v>6601783.3300000001</v>
      </c>
      <c r="B19" s="420" t="s">
        <v>406</v>
      </c>
      <c r="C19" s="420" t="s">
        <v>407</v>
      </c>
      <c r="D19" s="426">
        <v>0</v>
      </c>
      <c r="E19" s="426">
        <v>763280.88</v>
      </c>
      <c r="F19" s="178">
        <f t="shared" si="1"/>
        <v>-7365064.21</v>
      </c>
    </row>
    <row r="20" spans="1:6" ht="16.5" customHeight="1">
      <c r="A20" s="423">
        <v>1693545.2</v>
      </c>
      <c r="B20" s="420" t="s">
        <v>408</v>
      </c>
      <c r="C20" s="420" t="s">
        <v>409</v>
      </c>
      <c r="D20" s="426">
        <v>0</v>
      </c>
      <c r="E20" s="426">
        <v>125594.89</v>
      </c>
      <c r="F20" s="178">
        <f t="shared" si="1"/>
        <v>-1819140.0899999999</v>
      </c>
    </row>
    <row r="21" spans="1:6" ht="16.5" customHeight="1">
      <c r="A21" s="423">
        <v>734599.02</v>
      </c>
      <c r="B21" s="420" t="s">
        <v>26</v>
      </c>
      <c r="C21" s="420" t="s">
        <v>27</v>
      </c>
      <c r="D21" s="426">
        <v>0</v>
      </c>
      <c r="E21" s="426">
        <v>113995.63</v>
      </c>
      <c r="F21" s="178">
        <f t="shared" si="1"/>
        <v>-848594.65</v>
      </c>
    </row>
    <row r="22" spans="1:6" ht="16.5" customHeight="1">
      <c r="A22" s="423">
        <v>19588133.590000011</v>
      </c>
      <c r="B22" s="417" t="s">
        <v>61</v>
      </c>
      <c r="C22" s="417" t="s">
        <v>62</v>
      </c>
      <c r="D22" s="426"/>
      <c r="E22" s="426">
        <v>6287244.9399999958</v>
      </c>
      <c r="F22" s="178">
        <f t="shared" si="1"/>
        <v>-25875378.530000009</v>
      </c>
    </row>
    <row r="23" spans="1:6" ht="16.5" customHeight="1">
      <c r="A23" s="423">
        <v>9418122</v>
      </c>
      <c r="B23" s="173" t="s">
        <v>63</v>
      </c>
      <c r="C23" s="234" t="s">
        <v>64</v>
      </c>
      <c r="D23" s="426"/>
      <c r="E23" s="426"/>
      <c r="F23" s="178">
        <f t="shared" si="1"/>
        <v>-9418122</v>
      </c>
    </row>
    <row r="24" spans="1:6" ht="16.5" customHeight="1">
      <c r="B24" s="420" t="s">
        <v>30</v>
      </c>
      <c r="C24" s="420" t="s">
        <v>31</v>
      </c>
      <c r="D24" s="426">
        <v>0</v>
      </c>
      <c r="E24" s="426">
        <v>8018566.0999999996</v>
      </c>
      <c r="F24" s="178">
        <f t="shared" si="1"/>
        <v>-8018566.0999999996</v>
      </c>
    </row>
    <row r="25" spans="1:6" ht="16.5" customHeight="1">
      <c r="B25" s="420" t="s">
        <v>36</v>
      </c>
      <c r="C25" s="420" t="s">
        <v>37</v>
      </c>
      <c r="D25" s="426">
        <v>170377.5</v>
      </c>
      <c r="E25" s="426">
        <v>0</v>
      </c>
      <c r="F25" s="427">
        <f>D25</f>
        <v>170377.5</v>
      </c>
    </row>
    <row r="26" spans="1:6" ht="16.5" customHeight="1">
      <c r="B26" s="420" t="s">
        <v>426</v>
      </c>
      <c r="C26" s="420" t="s">
        <v>427</v>
      </c>
      <c r="D26" s="426">
        <v>763280.88</v>
      </c>
      <c r="E26" s="426">
        <v>0</v>
      </c>
      <c r="F26" s="427">
        <f t="shared" ref="F26:F42" si="2">D26</f>
        <v>763280.88</v>
      </c>
    </row>
    <row r="27" spans="1:6" ht="16.5" customHeight="1">
      <c r="B27" s="420" t="s">
        <v>40</v>
      </c>
      <c r="C27" s="420" t="s">
        <v>41</v>
      </c>
      <c r="D27" s="426">
        <v>661915.76</v>
      </c>
      <c r="E27" s="426">
        <v>0</v>
      </c>
      <c r="F27" s="427">
        <f t="shared" si="2"/>
        <v>661915.76</v>
      </c>
    </row>
    <row r="28" spans="1:6" ht="16.5" customHeight="1">
      <c r="B28" s="420" t="s">
        <v>414</v>
      </c>
      <c r="C28" s="420" t="s">
        <v>42</v>
      </c>
      <c r="D28" s="426">
        <v>8300.9699999999993</v>
      </c>
      <c r="E28" s="426">
        <v>0</v>
      </c>
      <c r="F28" s="427">
        <f t="shared" si="2"/>
        <v>8300.9699999999993</v>
      </c>
    </row>
    <row r="29" spans="1:6" ht="16.5" customHeight="1">
      <c r="B29" s="420" t="s">
        <v>43</v>
      </c>
      <c r="C29" s="420" t="s">
        <v>44</v>
      </c>
      <c r="D29" s="426">
        <v>765286.79</v>
      </c>
      <c r="E29" s="426">
        <v>0</v>
      </c>
      <c r="F29" s="427">
        <f t="shared" si="2"/>
        <v>765286.79</v>
      </c>
    </row>
    <row r="30" spans="1:6" ht="16.5" customHeight="1">
      <c r="B30" s="420" t="s">
        <v>417</v>
      </c>
      <c r="C30" s="420" t="s">
        <v>418</v>
      </c>
      <c r="D30" s="426">
        <v>4260</v>
      </c>
      <c r="E30" s="426">
        <v>0</v>
      </c>
      <c r="F30" s="427">
        <f t="shared" si="2"/>
        <v>4260</v>
      </c>
    </row>
    <row r="31" spans="1:6" ht="16.5" customHeight="1">
      <c r="B31" s="420" t="s">
        <v>419</v>
      </c>
      <c r="C31" s="420" t="s">
        <v>420</v>
      </c>
      <c r="D31" s="426">
        <v>1053.8800000000001</v>
      </c>
      <c r="E31" s="426">
        <v>0</v>
      </c>
      <c r="F31" s="427">
        <f t="shared" si="2"/>
        <v>1053.8800000000001</v>
      </c>
    </row>
    <row r="32" spans="1:6" ht="16.5" customHeight="1">
      <c r="B32" s="420" t="s">
        <v>421</v>
      </c>
      <c r="C32" s="420" t="s">
        <v>422</v>
      </c>
      <c r="D32" s="426">
        <v>4254</v>
      </c>
      <c r="E32" s="426">
        <v>0</v>
      </c>
      <c r="F32" s="427">
        <f t="shared" si="2"/>
        <v>4254</v>
      </c>
    </row>
    <row r="33" spans="2:7" ht="16.5" customHeight="1">
      <c r="B33" s="420" t="s">
        <v>425</v>
      </c>
      <c r="C33" s="420" t="s">
        <v>33</v>
      </c>
      <c r="D33" s="426">
        <v>4600</v>
      </c>
      <c r="E33" s="426">
        <v>0</v>
      </c>
      <c r="F33" s="427">
        <f t="shared" si="2"/>
        <v>4600</v>
      </c>
    </row>
    <row r="34" spans="2:7" ht="16.5" customHeight="1">
      <c r="B34" s="420" t="s">
        <v>446</v>
      </c>
      <c r="C34" s="420" t="s">
        <v>447</v>
      </c>
      <c r="D34" s="426">
        <v>4614.67</v>
      </c>
      <c r="E34" s="426">
        <v>0</v>
      </c>
      <c r="F34" s="427">
        <f t="shared" si="2"/>
        <v>4614.67</v>
      </c>
    </row>
    <row r="35" spans="2:7" ht="16.5" customHeight="1">
      <c r="B35" s="420" t="s">
        <v>46</v>
      </c>
      <c r="C35" s="420" t="s">
        <v>47</v>
      </c>
      <c r="D35" s="426">
        <v>1536743.15</v>
      </c>
      <c r="E35" s="426">
        <v>0</v>
      </c>
      <c r="F35" s="427">
        <f t="shared" si="2"/>
        <v>1536743.15</v>
      </c>
      <c r="G35" s="427">
        <f>SUM(F35+F27+F25)</f>
        <v>2369036.41</v>
      </c>
    </row>
    <row r="36" spans="2:7" ht="16.5" customHeight="1">
      <c r="B36" s="420" t="s">
        <v>34</v>
      </c>
      <c r="C36" s="420" t="s">
        <v>35</v>
      </c>
      <c r="D36" s="426">
        <v>125594.89</v>
      </c>
      <c r="E36" s="426">
        <v>0</v>
      </c>
      <c r="F36" s="427">
        <f t="shared" si="2"/>
        <v>125594.89</v>
      </c>
    </row>
    <row r="37" spans="2:7" ht="16.5" customHeight="1">
      <c r="B37" s="420" t="s">
        <v>49</v>
      </c>
      <c r="C37" s="420" t="s">
        <v>50</v>
      </c>
      <c r="D37" s="426">
        <v>16993.8</v>
      </c>
      <c r="E37" s="426">
        <v>0</v>
      </c>
      <c r="F37" s="427">
        <f t="shared" si="2"/>
        <v>16993.8</v>
      </c>
    </row>
    <row r="38" spans="2:7" ht="16.5" customHeight="1">
      <c r="B38" s="420" t="s">
        <v>445</v>
      </c>
      <c r="C38" s="420" t="s">
        <v>51</v>
      </c>
      <c r="D38" s="426">
        <v>3000</v>
      </c>
      <c r="E38" s="426">
        <v>0</v>
      </c>
      <c r="F38" s="427">
        <f t="shared" si="2"/>
        <v>3000</v>
      </c>
    </row>
    <row r="39" spans="2:7" ht="16.5" customHeight="1">
      <c r="B39" s="420" t="s">
        <v>440</v>
      </c>
      <c r="C39" s="420" t="s">
        <v>448</v>
      </c>
      <c r="D39" s="426">
        <v>4130</v>
      </c>
      <c r="E39" s="426">
        <v>0</v>
      </c>
      <c r="F39" s="427">
        <f t="shared" si="2"/>
        <v>4130</v>
      </c>
    </row>
    <row r="40" spans="2:7" ht="16.5" customHeight="1">
      <c r="B40" s="420" t="s">
        <v>428</v>
      </c>
      <c r="C40" s="420" t="s">
        <v>429</v>
      </c>
      <c r="D40" s="426">
        <v>80000</v>
      </c>
      <c r="E40" s="426">
        <v>0</v>
      </c>
      <c r="F40" s="427">
        <f t="shared" si="2"/>
        <v>80000</v>
      </c>
    </row>
    <row r="41" spans="2:7" ht="16.5" customHeight="1">
      <c r="B41" s="420" t="s">
        <v>52</v>
      </c>
      <c r="C41" s="420" t="s">
        <v>53</v>
      </c>
      <c r="D41" s="426">
        <v>1426780.56</v>
      </c>
      <c r="E41" s="426">
        <v>0</v>
      </c>
      <c r="F41" s="427">
        <f t="shared" si="2"/>
        <v>1426780.56</v>
      </c>
      <c r="G41" s="427">
        <f>SUM(F41+F40+F36+F34+F33+F32+F31+F30+F26)</f>
        <v>2414438.88</v>
      </c>
    </row>
    <row r="42" spans="2:7" ht="16.5" customHeight="1">
      <c r="B42" s="420" t="s">
        <v>55</v>
      </c>
      <c r="C42" s="420" t="s">
        <v>56</v>
      </c>
      <c r="D42" s="426">
        <v>5000</v>
      </c>
      <c r="E42" s="426">
        <v>0</v>
      </c>
      <c r="F42" s="427">
        <f t="shared" si="2"/>
        <v>5000</v>
      </c>
      <c r="G42" s="427">
        <f>SUM(F42+F39+F38+F37)</f>
        <v>29123.8</v>
      </c>
    </row>
    <row r="43" spans="2:7" ht="16.5" customHeight="1" thickBot="1">
      <c r="B43" s="421" t="s">
        <v>57</v>
      </c>
      <c r="C43" s="421" t="s">
        <v>58</v>
      </c>
      <c r="D43" s="428">
        <f>SUM(D8:D42)</f>
        <v>22767384.859999996</v>
      </c>
      <c r="E43" s="428">
        <f>SUM(E8:E42)</f>
        <v>22767384.859999996</v>
      </c>
      <c r="F43" s="429">
        <f>SUM(F8:F42)</f>
        <v>0</v>
      </c>
    </row>
    <row r="44" spans="2:7" ht="16.5" customHeight="1" thickTop="1"/>
    <row r="45" spans="2:7" ht="18.75" customHeight="1">
      <c r="F45" s="427"/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4294967293" verticalDpi="300" r:id="rId1"/>
  <headerFooter alignWithMargins="0">
    <oddFooter>&amp;L&amp;"Segoe UI,Regular"&amp;10 Fecha y Hora de Impresion3/24/2025 1:45:28 PM &amp;R&amp;"Segoe UI,Regular"&amp;10 Pagina : 1 de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zoomScale="98" zoomScaleNormal="98" workbookViewId="0">
      <selection activeCell="A5" sqref="A5:K5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450" t="s">
        <v>0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283"/>
      <c r="M2" s="127"/>
    </row>
    <row r="3" spans="1:16" s="118" customFormat="1">
      <c r="A3" s="451" t="s">
        <v>189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283"/>
      <c r="M3" s="127"/>
    </row>
    <row r="4" spans="1:16" s="118" customFormat="1">
      <c r="A4" s="450" t="s">
        <v>483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283"/>
      <c r="M4" s="127"/>
    </row>
    <row r="5" spans="1:16" s="118" customFormat="1">
      <c r="A5" s="450" t="s">
        <v>449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358" t="s">
        <v>460</v>
      </c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28028518.019999996</v>
      </c>
      <c r="D9" s="249"/>
      <c r="E9" s="251">
        <f>F24+F25+F27+F29+F31+F28+F32+F30</f>
        <v>10783753.289999999</v>
      </c>
      <c r="F9" s="359"/>
      <c r="G9" s="253"/>
      <c r="H9" s="253"/>
      <c r="I9" s="252"/>
      <c r="J9" s="249"/>
      <c r="K9" s="254">
        <f>+C9+E9+F9</f>
        <v>38812271.309999995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2591213.52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4263451.22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30619731.539999995</v>
      </c>
      <c r="D11" s="249"/>
      <c r="E11" s="258">
        <f>SUM(E9:E10)</f>
        <v>12455990.989999998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43075722.529999994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22944560.950000003</v>
      </c>
      <c r="D14" s="249"/>
      <c r="E14" s="261"/>
      <c r="F14" s="252"/>
      <c r="G14" s="253"/>
      <c r="H14" s="253"/>
      <c r="I14" s="252"/>
      <c r="J14" s="252"/>
      <c r="K14" s="254">
        <f>+C14+E14+G14</f>
        <v>22944560.950000003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2507191.2800000003</v>
      </c>
      <c r="D15" s="249"/>
      <c r="E15" s="261"/>
      <c r="F15" s="252"/>
      <c r="G15" s="253"/>
      <c r="H15" s="253"/>
      <c r="I15" s="252"/>
      <c r="J15" s="252"/>
      <c r="K15" s="254">
        <f>+C15+E15</f>
        <v>2507191.2800000003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25451752.230000004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25451752.230000004</v>
      </c>
      <c r="L16" s="283"/>
      <c r="M16" s="129"/>
      <c r="N16" s="132"/>
    </row>
    <row r="17" spans="1:14" s="118" customFormat="1" ht="12" thickBot="1">
      <c r="A17" s="452" t="s">
        <v>200</v>
      </c>
      <c r="B17" s="452"/>
      <c r="C17" s="263">
        <f>+C11-C16</f>
        <v>5167979.3099999912</v>
      </c>
      <c r="D17" s="264"/>
      <c r="E17" s="263">
        <f>+E11-E16</f>
        <v>12455990.989999998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17623970.29999999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17623970.299999997</v>
      </c>
    </row>
    <row r="20" spans="1:14">
      <c r="E20" s="122"/>
    </row>
    <row r="21" spans="1:14">
      <c r="E21" s="122"/>
      <c r="K21" s="126">
        <f>K17-K19</f>
        <v>0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2591213.52</v>
      </c>
      <c r="F23" s="177">
        <f>1600707.7+71530</f>
        <v>1672237.7</v>
      </c>
      <c r="G23" s="125">
        <v>2507191.2800000003</v>
      </c>
      <c r="H23" s="125"/>
      <c r="I23" s="181">
        <f>E23-G23</f>
        <v>84022.239999999758</v>
      </c>
      <c r="K23" s="122">
        <f>E23+F23-G23</f>
        <v>1756259.9399999995</v>
      </c>
    </row>
    <row r="24" spans="1:14" ht="12">
      <c r="B24" s="120" t="s">
        <v>196</v>
      </c>
      <c r="C24" s="125"/>
      <c r="E24" s="283">
        <v>3398966.6899999995</v>
      </c>
      <c r="F24" s="177">
        <v>89750</v>
      </c>
      <c r="G24" s="126">
        <v>1184032.96</v>
      </c>
      <c r="H24" s="125"/>
      <c r="I24" s="181">
        <f>E24-G24</f>
        <v>2214933.7299999995</v>
      </c>
      <c r="K24" s="182">
        <f t="shared" ref="K24:K32" si="0">E24+F24-G24</f>
        <v>2304683.7299999995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26">
        <v>24629551.329999998</v>
      </c>
      <c r="F27" s="125">
        <f>4013179.8+304126.68+128242.4</f>
        <v>4445548.88</v>
      </c>
      <c r="G27" s="125">
        <v>21760527.990000002</v>
      </c>
      <c r="H27" s="125"/>
      <c r="I27" s="181">
        <f>E27-G27</f>
        <v>2869023.3399999961</v>
      </c>
      <c r="K27" s="122">
        <f t="shared" si="0"/>
        <v>7314572.2199999951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6070784.4100000001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2482353.7299999995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30619731.539999999</v>
      </c>
      <c r="F33" s="122">
        <f>SUM(F23:F32)</f>
        <v>12455990.99</v>
      </c>
      <c r="G33" s="122">
        <f>SUM(G23:G32)</f>
        <v>25451752.230000004</v>
      </c>
      <c r="I33" s="126">
        <f>SUM(I23:I32)</f>
        <v>5167979.3099999949</v>
      </c>
      <c r="K33" s="122">
        <f>SUM(K23:K32)</f>
        <v>17623970.299999997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451</v>
      </c>
      <c r="K38" s="119" t="s">
        <v>452</v>
      </c>
    </row>
    <row r="39" spans="2:12" ht="12">
      <c r="B39" s="269"/>
      <c r="E39" s="285"/>
      <c r="F39" s="126"/>
      <c r="I39" s="126">
        <v>2333274</v>
      </c>
      <c r="J39" s="126"/>
      <c r="K39" s="126">
        <v>1</v>
      </c>
      <c r="L39" s="126">
        <f>SUM(I39+K39)</f>
        <v>2333275</v>
      </c>
    </row>
    <row r="40" spans="2:12">
      <c r="E40" s="191"/>
      <c r="I40" s="125">
        <v>5151.74</v>
      </c>
      <c r="J40" s="126"/>
      <c r="K40" s="181">
        <v>84018.240000000005</v>
      </c>
      <c r="L40" s="126">
        <f t="shared" ref="L40:L52" si="2">SUM(I40+K40)</f>
        <v>89169.98000000001</v>
      </c>
    </row>
    <row r="41" spans="2:12">
      <c r="E41" s="122"/>
      <c r="I41" s="126">
        <v>168765.54</v>
      </c>
      <c r="J41" s="126"/>
      <c r="K41" s="126">
        <v>3</v>
      </c>
      <c r="L41" s="126">
        <f>SUM(I41+K41)</f>
        <v>168768.54</v>
      </c>
    </row>
    <row r="42" spans="2:12">
      <c r="I42" s="126"/>
      <c r="J42" s="126"/>
      <c r="K42" s="126"/>
      <c r="L42" s="126">
        <f t="shared" si="2"/>
        <v>0</v>
      </c>
    </row>
    <row r="43" spans="2:12">
      <c r="I43" s="126"/>
      <c r="J43" s="126"/>
      <c r="K43" s="126"/>
      <c r="L43" s="126">
        <f t="shared" si="2"/>
        <v>0</v>
      </c>
    </row>
    <row r="44" spans="2:12">
      <c r="I44" s="126"/>
      <c r="J44" s="126"/>
      <c r="K44" s="126"/>
      <c r="L44" s="126">
        <f t="shared" si="2"/>
        <v>0</v>
      </c>
    </row>
    <row r="45" spans="2:12">
      <c r="I45" s="126"/>
      <c r="J45" s="126"/>
      <c r="K45" s="126"/>
      <c r="L45" s="126">
        <f t="shared" si="2"/>
        <v>0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/>
      <c r="J49" s="126"/>
      <c r="L49" s="126">
        <f t="shared" si="2"/>
        <v>0</v>
      </c>
    </row>
    <row r="50" spans="9:12">
      <c r="I50" s="126"/>
      <c r="J50" s="126"/>
      <c r="K50" s="126"/>
      <c r="L50" s="126">
        <f t="shared" si="2"/>
        <v>0</v>
      </c>
    </row>
    <row r="51" spans="9:12">
      <c r="I51" s="126"/>
      <c r="J51" s="126"/>
      <c r="K51" s="126"/>
      <c r="L51" s="126">
        <f t="shared" si="2"/>
        <v>0</v>
      </c>
    </row>
    <row r="52" spans="9:12">
      <c r="I52" s="126"/>
      <c r="J52" s="126"/>
      <c r="K52" s="126"/>
      <c r="L52" s="126">
        <f t="shared" si="2"/>
        <v>0</v>
      </c>
    </row>
    <row r="53" spans="9:12">
      <c r="I53" s="126">
        <f>SUM(I39:I52)</f>
        <v>2507191.2800000003</v>
      </c>
      <c r="J53" s="126"/>
      <c r="K53" s="126"/>
      <c r="L53" s="126">
        <f>SUM(L39:L52)</f>
        <v>2591213.52</v>
      </c>
    </row>
    <row r="54" spans="9:12">
      <c r="I54" s="126"/>
      <c r="J54" s="126"/>
      <c r="K54" s="126"/>
    </row>
    <row r="55" spans="9:12">
      <c r="I55" s="126"/>
      <c r="J55" s="126"/>
      <c r="K55" s="126"/>
    </row>
    <row r="57" spans="9:12">
      <c r="I57" s="126"/>
      <c r="K57" s="126"/>
    </row>
    <row r="59" spans="9:12">
      <c r="I59" s="122"/>
      <c r="K59" s="122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1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A13" sqref="A13:D18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</row>
    <row r="3" spans="1:15" ht="15.75">
      <c r="B3" s="453" t="str">
        <f>+[2]ESF!C2</f>
        <v>Entidad Modelo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</row>
    <row r="4" spans="1:15" ht="15.75">
      <c r="B4" s="453" t="s">
        <v>214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</row>
    <row r="5" spans="1:15" ht="15.75">
      <c r="A5" s="453" t="s">
        <v>405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</row>
    <row r="6" spans="1:15" ht="15.75">
      <c r="B6" s="453" t="s">
        <v>2</v>
      </c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A13" sqref="A13:D18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453" t="str">
        <f>+[2]ESF!C2</f>
        <v>Entidad Modelo</v>
      </c>
      <c r="D2" s="453"/>
      <c r="E2" s="453"/>
      <c r="F2" s="453"/>
      <c r="G2" s="453"/>
      <c r="H2" s="453"/>
    </row>
    <row r="3" spans="2:16" ht="15.75">
      <c r="C3" s="453" t="s">
        <v>228</v>
      </c>
      <c r="D3" s="453"/>
      <c r="E3" s="453"/>
      <c r="F3" s="453"/>
      <c r="G3" s="453"/>
      <c r="H3" s="453"/>
    </row>
    <row r="4" spans="2:16" ht="15.75">
      <c r="B4" s="446" t="s">
        <v>410</v>
      </c>
      <c r="C4" s="446"/>
      <c r="D4" s="446"/>
      <c r="E4" s="446"/>
      <c r="F4" s="446"/>
      <c r="G4" s="446"/>
      <c r="H4" s="446"/>
      <c r="I4" s="446"/>
      <c r="J4" s="107"/>
      <c r="K4" s="107"/>
      <c r="L4" s="107"/>
      <c r="M4" s="107"/>
      <c r="N4" s="107"/>
      <c r="O4" s="107"/>
      <c r="P4" s="107"/>
    </row>
    <row r="5" spans="2:16" ht="15.75">
      <c r="C5" s="453" t="s">
        <v>2</v>
      </c>
      <c r="D5" s="453"/>
      <c r="E5" s="453"/>
      <c r="F5" s="453"/>
      <c r="G5" s="453"/>
      <c r="H5" s="453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activeCell="A13" sqref="A13:D18"/>
      <selection pane="bottomLeft" activeCell="B4" sqref="B4:C4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446" t="s">
        <v>0</v>
      </c>
      <c r="C1" s="446"/>
      <c r="D1" s="39"/>
      <c r="E1" s="39"/>
      <c r="F1" s="39"/>
      <c r="G1" s="39"/>
    </row>
    <row r="2" spans="1:12" ht="18.75">
      <c r="B2" s="454" t="s">
        <v>275</v>
      </c>
      <c r="C2" s="454"/>
      <c r="D2" s="40"/>
    </row>
    <row r="3" spans="1:12" ht="15.75">
      <c r="B3" s="446" t="s">
        <v>481</v>
      </c>
      <c r="C3" s="447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454" t="s">
        <v>2</v>
      </c>
      <c r="C4" s="454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/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178">
        <v>575.31000000005588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25214931.129999995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752.34000000217929</v>
      </c>
      <c r="D21" s="67"/>
    </row>
    <row r="22" spans="1:9" ht="15.75">
      <c r="A22" s="69"/>
      <c r="B22" s="65" t="s">
        <v>298</v>
      </c>
      <c r="C22" s="14">
        <f>SUM(C8:C21)</f>
        <v>25216258.779999997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25216258.779999997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horizontalDpi="4294967293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446" t="s">
        <v>0</v>
      </c>
      <c r="B3" s="446"/>
    </row>
    <row r="4" spans="1:2" ht="18.75">
      <c r="A4" s="454" t="s">
        <v>309</v>
      </c>
      <c r="B4" s="454"/>
    </row>
    <row r="5" spans="1:2">
      <c r="A5" s="455" t="s">
        <v>484</v>
      </c>
      <c r="B5" s="455"/>
    </row>
    <row r="6" spans="1:2" ht="18.75">
      <c r="A6" s="454" t="s">
        <v>2</v>
      </c>
      <c r="B6" s="454"/>
    </row>
    <row r="8" spans="1:2">
      <c r="A8" s="54"/>
    </row>
    <row r="10" spans="1:2" ht="15" customHeight="1">
      <c r="A10" s="456" t="s">
        <v>310</v>
      </c>
      <c r="B10" s="459" t="s">
        <v>278</v>
      </c>
    </row>
    <row r="11" spans="1:2" ht="15" customHeight="1">
      <c r="A11" s="457"/>
      <c r="B11" s="460"/>
    </row>
    <row r="12" spans="1:2" ht="15.75" customHeight="1">
      <c r="A12" s="458"/>
      <c r="B12" s="461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A12" sqref="A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446" t="s">
        <v>0</v>
      </c>
      <c r="B4" s="446"/>
    </row>
    <row r="5" spans="1:4" ht="18.75">
      <c r="A5" s="454" t="s">
        <v>317</v>
      </c>
      <c r="B5" s="454"/>
    </row>
    <row r="6" spans="1:4">
      <c r="A6" s="455" t="s">
        <v>485</v>
      </c>
      <c r="B6" s="455"/>
    </row>
    <row r="7" spans="1:4" ht="18.75">
      <c r="A7" s="454" t="s">
        <v>2</v>
      </c>
      <c r="B7" s="454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>
      <c r="A12" s="49" t="s">
        <v>320</v>
      </c>
      <c r="B12" s="178">
        <v>4672718.8499999996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4672718.8499999996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A7" sqref="A7:B7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446" t="s">
        <v>0</v>
      </c>
      <c r="B4" s="446"/>
    </row>
    <row r="5" spans="1:3" ht="18.75">
      <c r="A5" s="454" t="s">
        <v>323</v>
      </c>
      <c r="B5" s="454"/>
    </row>
    <row r="6" spans="1:3">
      <c r="A6" s="455" t="s">
        <v>486</v>
      </c>
      <c r="B6" s="455"/>
    </row>
    <row r="7" spans="1:3" ht="18.75">
      <c r="A7" s="454" t="s">
        <v>2</v>
      </c>
      <c r="B7" s="454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2977286.13</v>
      </c>
    </row>
    <row r="13" spans="1:3" ht="15" customHeight="1">
      <c r="A13" s="28" t="s">
        <v>325</v>
      </c>
      <c r="B13" s="34">
        <f>+B12</f>
        <v>2977286.13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A6" sqref="A6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446" t="s">
        <v>0</v>
      </c>
      <c r="B3" s="446"/>
      <c r="C3" s="446"/>
      <c r="D3" s="446"/>
      <c r="E3" s="39"/>
    </row>
    <row r="4" spans="1:5" ht="18.75">
      <c r="A4" s="454" t="s">
        <v>326</v>
      </c>
      <c r="B4" s="454"/>
      <c r="C4" s="454"/>
      <c r="D4" s="454"/>
      <c r="E4" s="40"/>
    </row>
    <row r="5" spans="1:5" ht="18.75">
      <c r="A5" s="455" t="s">
        <v>487</v>
      </c>
      <c r="B5" s="462"/>
      <c r="C5" s="462"/>
      <c r="D5" s="462"/>
      <c r="E5" s="40"/>
    </row>
    <row r="6" spans="1:5" ht="18.75">
      <c r="B6" s="454" t="s">
        <v>2</v>
      </c>
      <c r="C6" s="454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950304.84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160">
        <v>8128345.0899999999</v>
      </c>
    </row>
    <row r="17" spans="2:3" ht="15.75">
      <c r="B17" s="186" t="s">
        <v>409</v>
      </c>
      <c r="C17" s="37">
        <v>1944734.98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11023384.91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horizontalDpi="4294967293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446" t="s">
        <v>0</v>
      </c>
      <c r="B1" s="446"/>
    </row>
    <row r="2" spans="1:4" ht="18.75">
      <c r="A2" s="454" t="s">
        <v>336</v>
      </c>
      <c r="B2" s="454"/>
    </row>
    <row r="3" spans="1:4">
      <c r="A3" s="455" t="s">
        <v>475</v>
      </c>
      <c r="B3" s="462"/>
      <c r="C3" s="188"/>
      <c r="D3" s="188"/>
    </row>
    <row r="4" spans="1:4" ht="18.75">
      <c r="A4" s="454" t="s">
        <v>2</v>
      </c>
      <c r="B4" s="454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Normal="100" zoomScaleSheetLayoutView="112" workbookViewId="0">
      <selection activeCell="A4" sqref="A4:B4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446" t="s">
        <v>0</v>
      </c>
      <c r="B1" s="446"/>
    </row>
    <row r="2" spans="1:2" ht="18.75">
      <c r="A2" s="454" t="s">
        <v>344</v>
      </c>
      <c r="B2" s="454"/>
    </row>
    <row r="3" spans="1:2">
      <c r="A3" s="455" t="s">
        <v>476</v>
      </c>
      <c r="B3" s="455"/>
    </row>
    <row r="4" spans="1:2" ht="18.75">
      <c r="A4" s="454" t="s">
        <v>2</v>
      </c>
      <c r="B4" s="454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456" t="s">
        <v>310</v>
      </c>
      <c r="B8" s="459" t="s">
        <v>278</v>
      </c>
    </row>
    <row r="9" spans="1:2">
      <c r="A9" s="457"/>
      <c r="B9" s="460"/>
    </row>
    <row r="10" spans="1:2">
      <c r="A10" s="458"/>
      <c r="B10" s="461"/>
    </row>
    <row r="11" spans="1:2" ht="15.75">
      <c r="A11" s="30" t="s">
        <v>345</v>
      </c>
      <c r="B11" s="31"/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8" topLeftCell="C9" activePane="bottomRight" state="frozen"/>
      <selection pane="topRight" activeCell="D1" sqref="D1"/>
      <selection pane="bottomLeft" activeCell="A11" sqref="A11"/>
      <selection pane="bottomRight" activeCell="A5" sqref="A5:F5"/>
    </sheetView>
  </sheetViews>
  <sheetFormatPr baseColWidth="10" defaultRowHeight="15"/>
  <cols>
    <col min="1" max="1" width="16" style="383" customWidth="1"/>
    <col min="2" max="2" width="17.42578125" style="407" customWidth="1"/>
    <col min="3" max="3" width="44.140625" style="407" customWidth="1"/>
    <col min="4" max="4" width="16" style="383" customWidth="1"/>
    <col min="5" max="5" width="14.28515625" style="383" bestFit="1" customWidth="1"/>
    <col min="6" max="6" width="15.5703125" style="407" customWidth="1"/>
    <col min="7" max="7" width="16" style="407" customWidth="1"/>
    <col min="8" max="16384" width="11.42578125" style="407"/>
  </cols>
  <sheetData>
    <row r="1" spans="1:7" ht="15.75" customHeight="1"/>
    <row r="2" spans="1:7" ht="15.75" customHeight="1">
      <c r="C2" s="376"/>
    </row>
    <row r="3" spans="1:7" ht="15.75" customHeight="1">
      <c r="A3" s="446" t="s">
        <v>1</v>
      </c>
      <c r="B3" s="446"/>
      <c r="C3" s="446"/>
      <c r="D3" s="446"/>
      <c r="E3" s="446"/>
      <c r="F3" s="446"/>
    </row>
    <row r="4" spans="1:7" ht="15.75" customHeight="1">
      <c r="A4" s="446" t="s">
        <v>478</v>
      </c>
      <c r="B4" s="446"/>
      <c r="C4" s="446"/>
      <c r="D4" s="446"/>
      <c r="E4" s="446"/>
      <c r="F4" s="446"/>
    </row>
    <row r="5" spans="1:7" ht="15.75" customHeight="1">
      <c r="A5" s="446" t="s">
        <v>2</v>
      </c>
      <c r="B5" s="446"/>
      <c r="C5" s="446"/>
      <c r="D5" s="446"/>
      <c r="E5" s="446"/>
      <c r="F5" s="446"/>
    </row>
    <row r="6" spans="1:7" ht="15.75" customHeight="1"/>
    <row r="7" spans="1:7" ht="15.75" customHeight="1"/>
    <row r="8" spans="1:7">
      <c r="A8" s="404" t="s">
        <v>3</v>
      </c>
      <c r="B8" s="409" t="s">
        <v>4</v>
      </c>
      <c r="C8" s="416" t="s">
        <v>5</v>
      </c>
      <c r="D8" s="404" t="s">
        <v>6</v>
      </c>
      <c r="E8" s="404" t="s">
        <v>7</v>
      </c>
      <c r="F8" s="409" t="s">
        <v>8</v>
      </c>
    </row>
    <row r="9" spans="1:7" ht="15" customHeight="1">
      <c r="A9" s="383">
        <v>1550.3100000000559</v>
      </c>
      <c r="B9" s="405" t="s">
        <v>11</v>
      </c>
      <c r="C9" s="414" t="s">
        <v>12</v>
      </c>
      <c r="D9" s="380">
        <v>0</v>
      </c>
      <c r="E9" s="381">
        <v>325</v>
      </c>
      <c r="F9" s="178">
        <f>A9+D9-E9</f>
        <v>1225.3100000000559</v>
      </c>
    </row>
    <row r="10" spans="1:7" ht="15" customHeight="1">
      <c r="A10" s="383">
        <v>1727.3400000021793</v>
      </c>
      <c r="B10" s="405" t="s">
        <v>14</v>
      </c>
      <c r="C10" s="414" t="s">
        <v>15</v>
      </c>
      <c r="D10" s="380">
        <v>0</v>
      </c>
      <c r="E10" s="381">
        <v>325</v>
      </c>
      <c r="F10" s="178">
        <f t="shared" ref="F10:F17" si="0">A10+D10-E10</f>
        <v>1402.3400000021793</v>
      </c>
    </row>
    <row r="11" spans="1:7" ht="15" customHeight="1">
      <c r="A11" s="383">
        <v>16815092.979999997</v>
      </c>
      <c r="B11" s="405" t="s">
        <v>9</v>
      </c>
      <c r="C11" s="414" t="s">
        <v>10</v>
      </c>
      <c r="D11" s="380">
        <v>9579824.25</v>
      </c>
      <c r="E11" s="381">
        <v>4087308.29</v>
      </c>
      <c r="F11" s="178">
        <f t="shared" si="0"/>
        <v>22307608.939999998</v>
      </c>
      <c r="G11" s="384">
        <f>SUM(F9:F11)</f>
        <v>22310236.59</v>
      </c>
    </row>
    <row r="12" spans="1:7" ht="15" customHeight="1">
      <c r="B12" s="175" t="s">
        <v>16</v>
      </c>
      <c r="C12" s="351" t="s">
        <v>17</v>
      </c>
      <c r="D12" s="383">
        <v>5624726.9100000001</v>
      </c>
      <c r="E12" s="381"/>
      <c r="F12" s="178">
        <f t="shared" si="0"/>
        <v>5624726.9100000001</v>
      </c>
    </row>
    <row r="13" spans="1:7" ht="15" customHeight="1">
      <c r="B13" s="241" t="s">
        <v>18</v>
      </c>
      <c r="C13" s="352" t="s">
        <v>19</v>
      </c>
      <c r="D13" s="381"/>
      <c r="E13" s="381"/>
      <c r="F13" s="178">
        <f t="shared" si="0"/>
        <v>0</v>
      </c>
    </row>
    <row r="14" spans="1:7" ht="15" customHeight="1">
      <c r="A14" s="383">
        <v>1756631.4699999997</v>
      </c>
      <c r="B14" s="287" t="s">
        <v>20</v>
      </c>
      <c r="C14" s="353" t="s">
        <v>21</v>
      </c>
      <c r="D14" s="381"/>
      <c r="E14" s="381"/>
      <c r="F14" s="178">
        <f t="shared" si="0"/>
        <v>1756631.4699999997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1"/>
      <c r="E15" s="381"/>
      <c r="F15" s="178">
        <f t="shared" si="0"/>
        <v>6070784.4100000001</v>
      </c>
    </row>
    <row r="16" spans="1:7" ht="15" customHeight="1">
      <c r="A16" s="383">
        <v>7822325.8199999966</v>
      </c>
      <c r="B16" s="287" t="s">
        <v>24</v>
      </c>
      <c r="C16" s="353" t="s">
        <v>25</v>
      </c>
      <c r="D16" s="381"/>
      <c r="E16" s="381"/>
      <c r="F16" s="178">
        <f t="shared" si="0"/>
        <v>7822325.8199999966</v>
      </c>
    </row>
    <row r="17" spans="1:7" ht="15" customHeight="1">
      <c r="A17" s="383">
        <v>1998465.0399999991</v>
      </c>
      <c r="B17" s="241" t="s">
        <v>59</v>
      </c>
      <c r="C17" s="352" t="s">
        <v>60</v>
      </c>
      <c r="D17" s="381"/>
      <c r="E17" s="381"/>
      <c r="F17" s="178">
        <f t="shared" si="0"/>
        <v>1998465.0399999991</v>
      </c>
      <c r="G17" s="384">
        <f>SUM(F14:F17)</f>
        <v>17648206.739999995</v>
      </c>
    </row>
    <row r="18" spans="1:7" ht="15" customHeight="1">
      <c r="B18" s="405" t="s">
        <v>423</v>
      </c>
      <c r="C18" s="414" t="s">
        <v>424</v>
      </c>
      <c r="D18" s="380">
        <v>135969.29999999999</v>
      </c>
      <c r="E18" s="381">
        <v>135969.29999999999</v>
      </c>
      <c r="F18" s="178">
        <f t="shared" ref="F18:F25" si="1">-(E18+A18-D18)</f>
        <v>0</v>
      </c>
    </row>
    <row r="19" spans="1:7" ht="15" customHeight="1">
      <c r="A19" s="383">
        <v>779718.31999999797</v>
      </c>
      <c r="B19" s="405" t="s">
        <v>28</v>
      </c>
      <c r="C19" s="414" t="s">
        <v>29</v>
      </c>
      <c r="D19" s="380">
        <v>1233523.8500000001</v>
      </c>
      <c r="E19" s="381">
        <v>2008367.67</v>
      </c>
      <c r="F19" s="178">
        <f t="shared" si="1"/>
        <v>-1554562.1399999978</v>
      </c>
    </row>
    <row r="20" spans="1:7" ht="15" customHeight="1">
      <c r="A20" s="383">
        <v>5838502.4500000002</v>
      </c>
      <c r="B20" s="405" t="s">
        <v>406</v>
      </c>
      <c r="C20" s="414" t="s">
        <v>407</v>
      </c>
      <c r="D20" s="380">
        <v>0</v>
      </c>
      <c r="E20" s="381">
        <v>763280.88</v>
      </c>
      <c r="F20" s="178">
        <f t="shared" si="1"/>
        <v>-6601783.3300000001</v>
      </c>
    </row>
    <row r="21" spans="1:7" ht="15" customHeight="1">
      <c r="A21" s="383">
        <v>1567950.31</v>
      </c>
      <c r="B21" s="405" t="s">
        <v>408</v>
      </c>
      <c r="C21" s="414" t="s">
        <v>409</v>
      </c>
      <c r="D21" s="380">
        <v>0</v>
      </c>
      <c r="E21" s="381">
        <v>125594.89</v>
      </c>
      <c r="F21" s="178">
        <f t="shared" si="1"/>
        <v>-1693545.2</v>
      </c>
    </row>
    <row r="22" spans="1:7" ht="15" customHeight="1">
      <c r="A22" s="383">
        <v>1217779.72</v>
      </c>
      <c r="B22" s="405" t="s">
        <v>26</v>
      </c>
      <c r="C22" s="414" t="s">
        <v>27</v>
      </c>
      <c r="D22" s="380">
        <v>554283.9</v>
      </c>
      <c r="E22" s="381">
        <v>71103.199999999997</v>
      </c>
      <c r="F22" s="178">
        <f t="shared" si="1"/>
        <v>-734599.0199999999</v>
      </c>
    </row>
    <row r="23" spans="1:7" ht="15" customHeight="1">
      <c r="A23" s="383">
        <v>18088483.569999982</v>
      </c>
      <c r="B23" s="287" t="s">
        <v>61</v>
      </c>
      <c r="C23" s="287" t="s">
        <v>62</v>
      </c>
      <c r="D23" s="381"/>
      <c r="E23" s="381">
        <v>5624726.9100000001</v>
      </c>
      <c r="F23" s="178">
        <f t="shared" si="1"/>
        <v>-23713210.479999982</v>
      </c>
    </row>
    <row r="24" spans="1:7" ht="15" customHeight="1">
      <c r="A24" s="383">
        <v>6974143</v>
      </c>
      <c r="B24" s="173" t="s">
        <v>63</v>
      </c>
      <c r="C24" s="234" t="s">
        <v>64</v>
      </c>
      <c r="D24" s="381"/>
      <c r="E24" s="381"/>
      <c r="F24" s="178">
        <f t="shared" si="1"/>
        <v>-6974143</v>
      </c>
    </row>
    <row r="25" spans="1:7" ht="15" customHeight="1">
      <c r="B25" s="405" t="s">
        <v>30</v>
      </c>
      <c r="C25" s="414" t="s">
        <v>31</v>
      </c>
      <c r="D25" s="380">
        <v>0</v>
      </c>
      <c r="E25" s="381">
        <v>9579824.25</v>
      </c>
      <c r="F25" s="178">
        <f t="shared" si="1"/>
        <v>-9579824.25</v>
      </c>
    </row>
    <row r="26" spans="1:7" ht="15" customHeight="1">
      <c r="B26" s="405" t="s">
        <v>36</v>
      </c>
      <c r="C26" s="414" t="s">
        <v>37</v>
      </c>
      <c r="D26" s="380">
        <v>219192.5</v>
      </c>
      <c r="E26" s="381">
        <v>0</v>
      </c>
      <c r="F26" s="400">
        <f>D26</f>
        <v>219192.5</v>
      </c>
    </row>
    <row r="27" spans="1:7" ht="15" customHeight="1">
      <c r="B27" s="405" t="s">
        <v>38</v>
      </c>
      <c r="C27" s="414" t="s">
        <v>39</v>
      </c>
      <c r="D27" s="380">
        <v>97930</v>
      </c>
      <c r="E27" s="381">
        <v>0</v>
      </c>
      <c r="F27" s="388">
        <f t="shared" ref="F27:F43" si="2">D27</f>
        <v>97930</v>
      </c>
    </row>
    <row r="28" spans="1:7" ht="15" customHeight="1">
      <c r="B28" s="405" t="s">
        <v>426</v>
      </c>
      <c r="C28" s="414" t="s">
        <v>427</v>
      </c>
      <c r="D28" s="380">
        <v>763280.88</v>
      </c>
      <c r="E28" s="381">
        <v>0</v>
      </c>
      <c r="F28" s="385">
        <f t="shared" si="2"/>
        <v>763280.88</v>
      </c>
    </row>
    <row r="29" spans="1:7" ht="15" customHeight="1">
      <c r="B29" s="405" t="s">
        <v>40</v>
      </c>
      <c r="C29" s="414" t="s">
        <v>41</v>
      </c>
      <c r="D29" s="380">
        <v>107900</v>
      </c>
      <c r="E29" s="381">
        <v>0</v>
      </c>
      <c r="F29" s="400">
        <f t="shared" si="2"/>
        <v>107900</v>
      </c>
    </row>
    <row r="30" spans="1:7" ht="15" customHeight="1">
      <c r="B30" s="405" t="s">
        <v>414</v>
      </c>
      <c r="C30" s="414" t="s">
        <v>42</v>
      </c>
      <c r="D30" s="380">
        <v>6352.65</v>
      </c>
      <c r="E30" s="381">
        <v>0</v>
      </c>
      <c r="F30" s="384">
        <f t="shared" si="2"/>
        <v>6352.65</v>
      </c>
    </row>
    <row r="31" spans="1:7" ht="15" customHeight="1">
      <c r="B31" s="405" t="s">
        <v>43</v>
      </c>
      <c r="C31" s="414" t="s">
        <v>44</v>
      </c>
      <c r="D31" s="380">
        <v>39243.82</v>
      </c>
      <c r="E31" s="381">
        <v>0</v>
      </c>
      <c r="F31" s="384">
        <f t="shared" si="2"/>
        <v>39243.82</v>
      </c>
    </row>
    <row r="32" spans="1:7" ht="15" customHeight="1">
      <c r="B32" s="405" t="s">
        <v>417</v>
      </c>
      <c r="C32" s="414" t="s">
        <v>418</v>
      </c>
      <c r="D32" s="380">
        <v>157164.62</v>
      </c>
      <c r="E32" s="381">
        <v>0</v>
      </c>
      <c r="F32" s="385">
        <f t="shared" si="2"/>
        <v>157164.62</v>
      </c>
    </row>
    <row r="33" spans="2:7" ht="15" customHeight="1">
      <c r="B33" s="405" t="s">
        <v>419</v>
      </c>
      <c r="C33" s="414" t="s">
        <v>420</v>
      </c>
      <c r="D33" s="380">
        <v>25456.240000000002</v>
      </c>
      <c r="E33" s="381">
        <v>0</v>
      </c>
      <c r="F33" s="385">
        <f t="shared" si="2"/>
        <v>25456.240000000002</v>
      </c>
    </row>
    <row r="34" spans="2:7" ht="15" customHeight="1">
      <c r="B34" s="405" t="s">
        <v>421</v>
      </c>
      <c r="C34" s="414" t="s">
        <v>422</v>
      </c>
      <c r="D34" s="380">
        <v>156943.25</v>
      </c>
      <c r="E34" s="381">
        <v>0</v>
      </c>
      <c r="F34" s="385">
        <f t="shared" si="2"/>
        <v>156943.25</v>
      </c>
    </row>
    <row r="35" spans="2:7" ht="15" customHeight="1">
      <c r="B35" s="405" t="s">
        <v>425</v>
      </c>
      <c r="C35" s="414" t="s">
        <v>33</v>
      </c>
      <c r="D35" s="380">
        <v>28800</v>
      </c>
      <c r="E35" s="381">
        <v>0</v>
      </c>
      <c r="F35" s="388">
        <f t="shared" si="2"/>
        <v>28800</v>
      </c>
    </row>
    <row r="36" spans="2:7" ht="15" customHeight="1">
      <c r="B36" s="405" t="s">
        <v>446</v>
      </c>
      <c r="C36" s="414" t="s">
        <v>447</v>
      </c>
      <c r="D36" s="380">
        <v>218408.1</v>
      </c>
      <c r="E36" s="381">
        <v>0</v>
      </c>
      <c r="F36" s="385">
        <f t="shared" si="2"/>
        <v>218408.1</v>
      </c>
    </row>
    <row r="37" spans="2:7" ht="15" customHeight="1">
      <c r="B37" s="405" t="s">
        <v>46</v>
      </c>
      <c r="C37" s="414" t="s">
        <v>47</v>
      </c>
      <c r="D37" s="380">
        <v>857938.09</v>
      </c>
      <c r="E37" s="381">
        <v>0</v>
      </c>
      <c r="F37" s="400">
        <f t="shared" si="2"/>
        <v>857938.09</v>
      </c>
    </row>
    <row r="38" spans="2:7" ht="15" customHeight="1">
      <c r="B38" s="405" t="s">
        <v>438</v>
      </c>
      <c r="C38" s="414" t="s">
        <v>439</v>
      </c>
      <c r="D38" s="380">
        <v>455303</v>
      </c>
      <c r="E38" s="381">
        <v>0</v>
      </c>
      <c r="F38" s="400">
        <f t="shared" si="2"/>
        <v>455303</v>
      </c>
      <c r="G38" s="384">
        <f>SUM(F38+F37+F29+F26)</f>
        <v>1640333.5899999999</v>
      </c>
    </row>
    <row r="39" spans="2:7" ht="15" customHeight="1">
      <c r="B39" s="405" t="s">
        <v>34</v>
      </c>
      <c r="C39" s="414" t="s">
        <v>35</v>
      </c>
      <c r="D39" s="380">
        <v>142657.41</v>
      </c>
      <c r="E39" s="381">
        <v>0</v>
      </c>
      <c r="F39" s="385">
        <f t="shared" si="2"/>
        <v>142657.41</v>
      </c>
    </row>
    <row r="40" spans="2:7" ht="15" customHeight="1">
      <c r="B40" s="405" t="s">
        <v>473</v>
      </c>
      <c r="C40" s="414" t="s">
        <v>48</v>
      </c>
      <c r="D40" s="380">
        <v>9000</v>
      </c>
      <c r="E40" s="381">
        <v>0</v>
      </c>
      <c r="F40" s="388">
        <f t="shared" si="2"/>
        <v>9000</v>
      </c>
    </row>
    <row r="41" spans="2:7" ht="15" customHeight="1">
      <c r="B41" s="405" t="s">
        <v>49</v>
      </c>
      <c r="C41" s="414" t="s">
        <v>50</v>
      </c>
      <c r="D41" s="380">
        <v>314290.26</v>
      </c>
      <c r="E41" s="381">
        <v>0</v>
      </c>
      <c r="F41" s="388">
        <f t="shared" si="2"/>
        <v>314290.26</v>
      </c>
    </row>
    <row r="42" spans="2:7" ht="15" customHeight="1">
      <c r="B42" s="405" t="s">
        <v>52</v>
      </c>
      <c r="C42" s="414" t="s">
        <v>53</v>
      </c>
      <c r="D42" s="380">
        <v>1628636.36</v>
      </c>
      <c r="E42" s="381">
        <v>0</v>
      </c>
      <c r="F42" s="385">
        <f t="shared" si="2"/>
        <v>1628636.36</v>
      </c>
      <c r="G42" s="384">
        <f>SUM(F42+F39+F36+F34+F33+F32+F28)</f>
        <v>3092546.8600000003</v>
      </c>
    </row>
    <row r="43" spans="2:7" ht="15" customHeight="1">
      <c r="B43" s="405" t="s">
        <v>55</v>
      </c>
      <c r="C43" s="414" t="s">
        <v>56</v>
      </c>
      <c r="D43" s="380">
        <v>40000</v>
      </c>
      <c r="E43" s="381">
        <v>0</v>
      </c>
      <c r="F43" s="388">
        <f t="shared" si="2"/>
        <v>40000</v>
      </c>
      <c r="G43" s="384">
        <f>SUM(F43+F41+F40+F35+F27)</f>
        <v>490020.26</v>
      </c>
    </row>
    <row r="44" spans="2:7" ht="15" customHeight="1">
      <c r="B44" s="406" t="s">
        <v>57</v>
      </c>
      <c r="C44" s="415" t="s">
        <v>58</v>
      </c>
      <c r="D44" s="382">
        <f>SUM(D9:D43)</f>
        <v>22396825.390000001</v>
      </c>
      <c r="E44" s="382">
        <f>SUM(E9:E43)</f>
        <v>22396825.390000001</v>
      </c>
      <c r="F44" s="384">
        <f>SUM(F9:F43)</f>
        <v>2.3283064365386963E-10</v>
      </c>
    </row>
    <row r="45" spans="2:7" ht="20.25" customHeight="1"/>
    <row r="46" spans="2:7" ht="18.75" customHeight="1">
      <c r="F46" s="384">
        <f>SUM(F26:F43)</f>
        <v>5268497.1800000006</v>
      </c>
    </row>
    <row r="47" spans="2:7">
      <c r="D47" s="383">
        <f>D44-E44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Impresion2/11/2025 9:49:31 AM &amp;R&amp;"Segoe UI,Regular"&amp;10 Pagina : 1 de 1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446" t="s">
        <v>0</v>
      </c>
      <c r="B1" s="446"/>
    </row>
    <row r="2" spans="1:2" ht="18.75">
      <c r="A2" s="454" t="s">
        <v>347</v>
      </c>
      <c r="B2" s="454"/>
    </row>
    <row r="3" spans="1:2">
      <c r="A3" s="455" t="s">
        <v>477</v>
      </c>
      <c r="B3" s="462"/>
    </row>
    <row r="4" spans="1:2" ht="18.75">
      <c r="A4" s="454" t="s">
        <v>2</v>
      </c>
      <c r="B4" s="454"/>
    </row>
    <row r="5" spans="1:2" ht="15.75">
      <c r="A5" s="22"/>
      <c r="B5" s="23"/>
    </row>
    <row r="6" spans="1:2" ht="15.75">
      <c r="A6" s="22"/>
      <c r="B6" s="23"/>
    </row>
    <row r="7" spans="1:2">
      <c r="A7" s="456" t="s">
        <v>310</v>
      </c>
      <c r="B7" s="459" t="s">
        <v>278</v>
      </c>
    </row>
    <row r="8" spans="1:2">
      <c r="A8" s="457"/>
      <c r="B8" s="460"/>
    </row>
    <row r="9" spans="1:2">
      <c r="A9" s="458"/>
      <c r="B9" s="461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A5" sqref="A5:B5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446" t="s">
        <v>0</v>
      </c>
      <c r="B2" s="446"/>
    </row>
    <row r="3" spans="1:4" ht="18.75">
      <c r="A3" s="454" t="s">
        <v>349</v>
      </c>
      <c r="B3" s="454"/>
    </row>
    <row r="4" spans="1:4">
      <c r="A4" s="455" t="s">
        <v>488</v>
      </c>
      <c r="B4" s="462"/>
    </row>
    <row r="5" spans="1:4" ht="18.75">
      <c r="A5" s="454" t="s">
        <v>2</v>
      </c>
      <c r="B5" s="454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/>
    </row>
    <row r="10" spans="1:4" ht="15.75">
      <c r="A10" s="2" t="s">
        <v>351</v>
      </c>
      <c r="B10" s="14">
        <f>SUM(B9)</f>
        <v>0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>
        <v>8280261.2999999998</v>
      </c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8280261.2999999998</v>
      </c>
    </row>
    <row r="26" spans="1:2" ht="18.75">
      <c r="A26" s="20" t="s">
        <v>354</v>
      </c>
      <c r="B26" s="21">
        <f>+B10+B25</f>
        <v>8280261.2999999998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horizontalDpi="4294967293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abSelected="1" topLeftCell="A19" workbookViewId="0">
      <selection activeCell="D30" sqref="D30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446" t="s">
        <v>0</v>
      </c>
      <c r="C2" s="446"/>
    </row>
    <row r="3" spans="1:3" ht="15.75">
      <c r="B3" s="463" t="s">
        <v>355</v>
      </c>
      <c r="C3" s="463"/>
    </row>
    <row r="4" spans="1:3">
      <c r="A4" s="455" t="s">
        <v>489</v>
      </c>
      <c r="B4" s="462"/>
      <c r="C4" s="462"/>
    </row>
    <row r="5" spans="1:3" ht="15" customHeight="1">
      <c r="B5" s="463" t="s">
        <v>2</v>
      </c>
      <c r="C5" s="463"/>
    </row>
    <row r="6" spans="1:3" ht="15" customHeight="1">
      <c r="C6" s="240">
        <v>2025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1709014.66</v>
      </c>
    </row>
    <row r="11" spans="1:3" ht="15" customHeight="1">
      <c r="B11" s="6" t="s">
        <v>360</v>
      </c>
      <c r="C11" s="7">
        <v>80000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6900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f>763280.88+10491</f>
        <v>773771.88</v>
      </c>
    </row>
    <row r="16" spans="1:3" ht="15.75">
      <c r="B16" s="6" t="s">
        <v>362</v>
      </c>
      <c r="C16" s="7">
        <f>314329.24+53126.04+313886.5</f>
        <v>681341.78</v>
      </c>
    </row>
    <row r="17" spans="2:3" ht="15.75">
      <c r="B17" s="6" t="s">
        <v>363</v>
      </c>
      <c r="C17" s="7">
        <v>125594.89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>
        <v>3000</v>
      </c>
    </row>
    <row r="22" spans="2:3" ht="15.75">
      <c r="B22" s="6" t="s">
        <v>367</v>
      </c>
      <c r="C22" s="7"/>
    </row>
    <row r="23" spans="2:3" ht="15.75">
      <c r="B23" s="6" t="s">
        <v>368</v>
      </c>
      <c r="C23" s="7"/>
    </row>
    <row r="24" spans="2:3" ht="15.75">
      <c r="B24" s="6" t="s">
        <v>369</v>
      </c>
      <c r="C24" s="7"/>
    </row>
    <row r="25" spans="2:3" ht="15.75">
      <c r="B25" s="6" t="s">
        <v>370</v>
      </c>
      <c r="C25" s="7"/>
    </row>
    <row r="26" spans="2:3" ht="15.75">
      <c r="B26" s="6" t="s">
        <v>56</v>
      </c>
      <c r="C26" s="7"/>
    </row>
    <row r="27" spans="2:3" ht="15.75">
      <c r="B27" s="6" t="s">
        <v>39</v>
      </c>
      <c r="C27" s="7">
        <v>622150.54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>
        <v>453834.55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287028.31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4005080.72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2328760.58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14153.99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11090631.9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0866141732283472" right="0.70866141732283472" top="0.74803149606299213" bottom="0.74803149606299213" header="0.31496062992125984" footer="0.31496062992125984"/>
  <pageSetup scale="8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workbookViewId="0">
      <pane xSplit="2" ySplit="8" topLeftCell="C30" activePane="bottomRight" state="frozen"/>
      <selection activeCell="A13" sqref="A13:D18"/>
      <selection pane="topRight" activeCell="A13" sqref="A13:D18"/>
      <selection pane="bottomLeft" activeCell="A13" sqref="A13:D18"/>
      <selection pane="bottomRight" activeCell="A4" sqref="A4:F4"/>
    </sheetView>
  </sheetViews>
  <sheetFormatPr baseColWidth="10" defaultRowHeight="15"/>
  <cols>
    <col min="1" max="1" width="14.140625" style="389" bestFit="1" customWidth="1"/>
    <col min="2" max="2" width="14.140625" style="389" customWidth="1"/>
    <col min="3" max="3" width="47.42578125" style="389" customWidth="1"/>
    <col min="4" max="4" width="14.140625" style="383" bestFit="1" customWidth="1"/>
    <col min="5" max="5" width="13.85546875" style="383" bestFit="1" customWidth="1"/>
    <col min="6" max="6" width="14.140625" style="389" bestFit="1" customWidth="1"/>
    <col min="7" max="7" width="17.28515625" style="389" customWidth="1"/>
    <col min="8" max="16384" width="11.42578125" style="389"/>
  </cols>
  <sheetData>
    <row r="1" spans="1:7" ht="15" customHeight="1"/>
    <row r="2" spans="1:7" ht="15" customHeight="1">
      <c r="A2" s="446" t="s">
        <v>1</v>
      </c>
      <c r="B2" s="446"/>
      <c r="C2" s="446"/>
      <c r="D2" s="446"/>
      <c r="E2" s="446"/>
      <c r="F2" s="446"/>
    </row>
    <row r="3" spans="1:7" ht="15" customHeight="1">
      <c r="A3" s="446" t="s">
        <v>474</v>
      </c>
      <c r="B3" s="446"/>
      <c r="C3" s="446"/>
      <c r="D3" s="446"/>
      <c r="E3" s="446"/>
      <c r="F3" s="446"/>
    </row>
    <row r="4" spans="1:7" ht="15" customHeight="1">
      <c r="A4" s="446" t="s">
        <v>2</v>
      </c>
      <c r="B4" s="446"/>
      <c r="C4" s="446"/>
      <c r="D4" s="446"/>
      <c r="E4" s="446"/>
      <c r="F4" s="446"/>
    </row>
    <row r="5" spans="1:7" ht="15" customHeight="1">
      <c r="C5" s="376"/>
    </row>
    <row r="6" spans="1:7" ht="15" customHeight="1"/>
    <row r="7" spans="1:7" ht="15" customHeight="1"/>
    <row r="8" spans="1:7" ht="15" customHeight="1">
      <c r="A8" s="404" t="s">
        <v>3</v>
      </c>
      <c r="B8" s="408" t="s">
        <v>4</v>
      </c>
      <c r="C8" s="408" t="s">
        <v>5</v>
      </c>
      <c r="D8" s="410" t="s">
        <v>6</v>
      </c>
      <c r="E8" s="404" t="s">
        <v>7</v>
      </c>
      <c r="F8" s="409" t="s">
        <v>8</v>
      </c>
    </row>
    <row r="9" spans="1:7" ht="15" customHeight="1">
      <c r="A9" s="383">
        <v>1875.3100000000559</v>
      </c>
      <c r="B9" s="405" t="s">
        <v>11</v>
      </c>
      <c r="C9" s="405" t="s">
        <v>12</v>
      </c>
      <c r="D9" s="380">
        <v>0</v>
      </c>
      <c r="E9" s="381">
        <v>325</v>
      </c>
      <c r="F9" s="178">
        <f>A9+D9-E9</f>
        <v>1550.3100000000559</v>
      </c>
    </row>
    <row r="10" spans="1:7" s="407" customFormat="1" ht="15" customHeight="1">
      <c r="A10" s="383"/>
      <c r="B10" s="405" t="s">
        <v>416</v>
      </c>
      <c r="C10" s="405" t="s">
        <v>13</v>
      </c>
      <c r="D10" s="380">
        <v>31600</v>
      </c>
      <c r="E10" s="381">
        <v>31600</v>
      </c>
      <c r="F10" s="178">
        <f t="shared" ref="F10:F18" si="0">A10+D10-E10</f>
        <v>0</v>
      </c>
    </row>
    <row r="11" spans="1:7" s="407" customFormat="1" ht="15" customHeight="1">
      <c r="A11" s="178">
        <v>261137.15000000224</v>
      </c>
      <c r="B11" s="405" t="s">
        <v>14</v>
      </c>
      <c r="C11" s="405" t="s">
        <v>15</v>
      </c>
      <c r="D11" s="380">
        <v>3929720.92</v>
      </c>
      <c r="E11" s="381">
        <v>4189130.73</v>
      </c>
      <c r="F11" s="178">
        <f t="shared" si="0"/>
        <v>1727.3400000021793</v>
      </c>
    </row>
    <row r="12" spans="1:7" s="407" customFormat="1" ht="15" customHeight="1">
      <c r="A12" s="178">
        <v>21820357.309999999</v>
      </c>
      <c r="B12" s="405" t="s">
        <v>9</v>
      </c>
      <c r="C12" s="405" t="s">
        <v>10</v>
      </c>
      <c r="D12" s="380">
        <v>8419055.9499999993</v>
      </c>
      <c r="E12" s="381">
        <v>13424320.279999999</v>
      </c>
      <c r="F12" s="178">
        <f t="shared" si="0"/>
        <v>16815092.979999997</v>
      </c>
      <c r="G12" s="384">
        <f>SUM(F9:F12)</f>
        <v>16818370.629999999</v>
      </c>
    </row>
    <row r="13" spans="1:7" s="407" customFormat="1" ht="15" customHeight="1">
      <c r="A13" s="383"/>
      <c r="B13" s="175" t="s">
        <v>16</v>
      </c>
      <c r="C13" s="351" t="s">
        <v>17</v>
      </c>
      <c r="D13" s="380">
        <v>10315028.76</v>
      </c>
      <c r="E13" s="381"/>
      <c r="F13" s="178">
        <f t="shared" si="0"/>
        <v>10315028.76</v>
      </c>
    </row>
    <row r="14" spans="1:7" s="407" customFormat="1" ht="15" customHeight="1">
      <c r="A14" s="383"/>
      <c r="B14" s="241" t="s">
        <v>18</v>
      </c>
      <c r="C14" s="352" t="s">
        <v>19</v>
      </c>
      <c r="D14" s="380"/>
      <c r="E14" s="381"/>
      <c r="F14" s="178">
        <f t="shared" si="0"/>
        <v>0</v>
      </c>
    </row>
    <row r="15" spans="1:7" s="407" customFormat="1" ht="15" customHeight="1">
      <c r="A15" s="383">
        <v>1672241.7000000002</v>
      </c>
      <c r="B15" s="287" t="s">
        <v>20</v>
      </c>
      <c r="C15" s="353" t="s">
        <v>21</v>
      </c>
      <c r="D15" s="380"/>
      <c r="E15" s="381"/>
      <c r="F15" s="178">
        <f t="shared" si="0"/>
        <v>1672241.7000000002</v>
      </c>
    </row>
    <row r="16" spans="1:7" s="407" customFormat="1" ht="15" customHeight="1">
      <c r="A16" s="383">
        <v>6070784.4100000001</v>
      </c>
      <c r="B16" s="287" t="s">
        <v>22</v>
      </c>
      <c r="C16" s="353" t="s">
        <v>23</v>
      </c>
      <c r="D16" s="380"/>
      <c r="E16" s="381"/>
      <c r="F16" s="178">
        <f t="shared" si="0"/>
        <v>6070784.4100000001</v>
      </c>
    </row>
    <row r="17" spans="1:7" s="407" customFormat="1" ht="15" customHeight="1">
      <c r="A17" s="383">
        <v>7996520.0500000007</v>
      </c>
      <c r="B17" s="287" t="s">
        <v>24</v>
      </c>
      <c r="C17" s="353" t="s">
        <v>25</v>
      </c>
      <c r="D17" s="380"/>
      <c r="E17" s="381"/>
      <c r="F17" s="178">
        <f t="shared" si="0"/>
        <v>7996520.0500000007</v>
      </c>
    </row>
    <row r="18" spans="1:7" s="407" customFormat="1" ht="15" customHeight="1">
      <c r="A18" s="383">
        <v>2233903.8499999992</v>
      </c>
      <c r="B18" s="241" t="s">
        <v>59</v>
      </c>
      <c r="C18" s="352" t="s">
        <v>60</v>
      </c>
      <c r="D18" s="380"/>
      <c r="E18" s="381"/>
      <c r="F18" s="178">
        <f t="shared" si="0"/>
        <v>2233903.8499999992</v>
      </c>
      <c r="G18" s="384">
        <f>SUM(F15:F18)</f>
        <v>17973450.009999998</v>
      </c>
    </row>
    <row r="19" spans="1:7" s="407" customFormat="1" ht="15" customHeight="1">
      <c r="A19" s="383"/>
      <c r="B19" s="405" t="s">
        <v>423</v>
      </c>
      <c r="C19" s="405" t="s">
        <v>424</v>
      </c>
      <c r="D19" s="380">
        <v>273120.59999999998</v>
      </c>
      <c r="E19" s="381">
        <v>273120.59999999998</v>
      </c>
      <c r="F19" s="178">
        <f t="shared" ref="F19:F25" si="1">-(E19+A19-D19)</f>
        <v>0</v>
      </c>
    </row>
    <row r="20" spans="1:7" s="407" customFormat="1" ht="15" customHeight="1">
      <c r="A20" s="383">
        <v>2451254.7000000002</v>
      </c>
      <c r="B20" s="405" t="s">
        <v>28</v>
      </c>
      <c r="C20" s="405" t="s">
        <v>29</v>
      </c>
      <c r="D20" s="380">
        <v>12239953.17</v>
      </c>
      <c r="E20" s="381">
        <v>10568416.789999999</v>
      </c>
      <c r="F20" s="178">
        <f t="shared" si="1"/>
        <v>-779718.31999999844</v>
      </c>
    </row>
    <row r="21" spans="1:7" s="407" customFormat="1" ht="15" customHeight="1">
      <c r="A21" s="383">
        <v>5075221.57</v>
      </c>
      <c r="B21" s="405" t="s">
        <v>406</v>
      </c>
      <c r="C21" s="405" t="s">
        <v>407</v>
      </c>
      <c r="D21" s="380"/>
      <c r="E21" s="381">
        <v>763280.88</v>
      </c>
      <c r="F21" s="178">
        <f t="shared" si="1"/>
        <v>-5838502.4500000002</v>
      </c>
    </row>
    <row r="22" spans="1:7" s="407" customFormat="1" ht="15" customHeight="1">
      <c r="A22" s="383">
        <v>1443561.41</v>
      </c>
      <c r="B22" s="405" t="s">
        <v>408</v>
      </c>
      <c r="C22" s="405" t="s">
        <v>409</v>
      </c>
      <c r="D22" s="380">
        <v>0</v>
      </c>
      <c r="E22" s="381">
        <v>124388.9</v>
      </c>
      <c r="F22" s="178">
        <f t="shared" si="1"/>
        <v>-1567950.3099999998</v>
      </c>
    </row>
    <row r="23" spans="1:7" s="407" customFormat="1" ht="15" customHeight="1">
      <c r="A23" s="383">
        <v>1105929.32</v>
      </c>
      <c r="B23" s="405" t="s">
        <v>26</v>
      </c>
      <c r="C23" s="405" t="s">
        <v>27</v>
      </c>
      <c r="D23" s="380">
        <v>422101.13</v>
      </c>
      <c r="E23" s="381">
        <v>533951.53</v>
      </c>
      <c r="F23" s="178">
        <f t="shared" si="1"/>
        <v>-1217779.7200000002</v>
      </c>
    </row>
    <row r="24" spans="1:7" s="407" customFormat="1" ht="15" customHeight="1">
      <c r="A24" s="383">
        <v>29980852.779999997</v>
      </c>
      <c r="B24" s="405" t="s">
        <v>61</v>
      </c>
      <c r="C24" s="405" t="s">
        <v>62</v>
      </c>
      <c r="D24" s="380">
        <v>7255798.9299999997</v>
      </c>
      <c r="E24" s="381">
        <v>10315028.760000005</v>
      </c>
      <c r="F24" s="178">
        <f t="shared" si="1"/>
        <v>-33040082.610000007</v>
      </c>
    </row>
    <row r="25" spans="1:7" s="407" customFormat="1" ht="15" customHeight="1">
      <c r="B25" s="405" t="s">
        <v>30</v>
      </c>
      <c r="C25" s="405" t="s">
        <v>31</v>
      </c>
      <c r="D25" s="380">
        <v>0</v>
      </c>
      <c r="E25" s="381">
        <v>12348776.869999999</v>
      </c>
      <c r="F25" s="178">
        <f t="shared" si="1"/>
        <v>-12348776.869999999</v>
      </c>
    </row>
    <row r="26" spans="1:7" ht="15" customHeight="1">
      <c r="B26" s="405" t="s">
        <v>36</v>
      </c>
      <c r="C26" s="405" t="s">
        <v>37</v>
      </c>
      <c r="D26" s="380">
        <v>327273.87</v>
      </c>
      <c r="E26" s="381">
        <v>0</v>
      </c>
      <c r="F26" s="398">
        <f>D26</f>
        <v>327273.87</v>
      </c>
    </row>
    <row r="27" spans="1:7" ht="15" customHeight="1">
      <c r="B27" s="405" t="s">
        <v>38</v>
      </c>
      <c r="C27" s="405" t="s">
        <v>39</v>
      </c>
      <c r="D27" s="380">
        <v>234174</v>
      </c>
      <c r="E27" s="381">
        <v>0</v>
      </c>
      <c r="F27" s="400">
        <f t="shared" ref="F27:F45" si="2">D27</f>
        <v>234174</v>
      </c>
    </row>
    <row r="28" spans="1:7" ht="15" customHeight="1">
      <c r="B28" s="405" t="s">
        <v>40</v>
      </c>
      <c r="C28" s="405" t="s">
        <v>41</v>
      </c>
      <c r="D28" s="380">
        <v>432129.75</v>
      </c>
      <c r="E28" s="381">
        <v>0</v>
      </c>
      <c r="F28" s="398">
        <f t="shared" si="2"/>
        <v>432129.75</v>
      </c>
      <c r="G28" s="384">
        <f>SUM(F28+F26)</f>
        <v>759403.62</v>
      </c>
    </row>
    <row r="29" spans="1:7" ht="15" customHeight="1">
      <c r="B29" s="405" t="s">
        <v>414</v>
      </c>
      <c r="C29" s="405" t="s">
        <v>42</v>
      </c>
      <c r="D29" s="380">
        <v>26124.26</v>
      </c>
      <c r="E29" s="381">
        <v>0</v>
      </c>
      <c r="F29" s="411">
        <f t="shared" si="2"/>
        <v>26124.26</v>
      </c>
    </row>
    <row r="30" spans="1:7" ht="15" customHeight="1">
      <c r="B30" s="405" t="s">
        <v>43</v>
      </c>
      <c r="C30" s="405" t="s">
        <v>44</v>
      </c>
      <c r="D30" s="380">
        <v>1223520.03</v>
      </c>
      <c r="E30" s="381">
        <v>0</v>
      </c>
      <c r="F30" s="388">
        <f t="shared" si="2"/>
        <v>1223520.03</v>
      </c>
    </row>
    <row r="31" spans="1:7" ht="15" customHeight="1">
      <c r="B31" s="405" t="s">
        <v>417</v>
      </c>
      <c r="C31" s="405" t="s">
        <v>418</v>
      </c>
      <c r="D31" s="380">
        <v>315749.24</v>
      </c>
      <c r="E31" s="381">
        <v>0</v>
      </c>
      <c r="F31" s="385">
        <f t="shared" si="2"/>
        <v>315749.24</v>
      </c>
    </row>
    <row r="32" spans="1:7" ht="15" customHeight="1">
      <c r="B32" s="405" t="s">
        <v>419</v>
      </c>
      <c r="C32" s="405" t="s">
        <v>420</v>
      </c>
      <c r="D32" s="380">
        <v>53366.04</v>
      </c>
      <c r="E32" s="381">
        <v>0</v>
      </c>
      <c r="F32" s="385">
        <f t="shared" si="2"/>
        <v>53366.04</v>
      </c>
    </row>
    <row r="33" spans="2:7" ht="15" customHeight="1">
      <c r="B33" s="405" t="s">
        <v>421</v>
      </c>
      <c r="C33" s="405" t="s">
        <v>422</v>
      </c>
      <c r="D33" s="380">
        <v>315304.5</v>
      </c>
      <c r="E33" s="381">
        <v>0</v>
      </c>
      <c r="F33" s="385">
        <f t="shared" si="2"/>
        <v>315304.5</v>
      </c>
    </row>
    <row r="34" spans="2:7" s="407" customFormat="1" ht="15" customHeight="1">
      <c r="B34" s="402" t="s">
        <v>426</v>
      </c>
      <c r="C34" s="402" t="s">
        <v>427</v>
      </c>
      <c r="D34" s="380">
        <v>763280.88</v>
      </c>
      <c r="E34" s="381"/>
      <c r="F34" s="385">
        <f t="shared" si="2"/>
        <v>763280.88</v>
      </c>
    </row>
    <row r="35" spans="2:7" ht="15" customHeight="1">
      <c r="B35" s="405" t="s">
        <v>425</v>
      </c>
      <c r="C35" s="405" t="s">
        <v>33</v>
      </c>
      <c r="D35" s="380">
        <v>6350</v>
      </c>
      <c r="E35" s="381">
        <v>0</v>
      </c>
      <c r="F35" s="400">
        <f t="shared" si="2"/>
        <v>6350</v>
      </c>
    </row>
    <row r="36" spans="2:7" ht="15" customHeight="1">
      <c r="B36" s="405" t="s">
        <v>446</v>
      </c>
      <c r="C36" s="405" t="s">
        <v>447</v>
      </c>
      <c r="D36" s="380">
        <v>62055.49</v>
      </c>
      <c r="E36" s="381">
        <v>0</v>
      </c>
      <c r="F36" s="385">
        <f t="shared" si="2"/>
        <v>62055.49</v>
      </c>
    </row>
    <row r="37" spans="2:7" ht="15" customHeight="1">
      <c r="B37" s="405" t="s">
        <v>46</v>
      </c>
      <c r="C37" s="405" t="s">
        <v>47</v>
      </c>
      <c r="D37" s="380">
        <v>1775807.78</v>
      </c>
      <c r="E37" s="381">
        <v>0</v>
      </c>
      <c r="F37" s="398">
        <f t="shared" si="2"/>
        <v>1775807.78</v>
      </c>
      <c r="G37" s="384">
        <f>SUM(F37+F28+F26)</f>
        <v>2535211.4000000004</v>
      </c>
    </row>
    <row r="38" spans="2:7" ht="15" customHeight="1">
      <c r="B38" s="405" t="s">
        <v>34</v>
      </c>
      <c r="C38" s="405" t="s">
        <v>35</v>
      </c>
      <c r="D38" s="380">
        <v>534929.26</v>
      </c>
      <c r="E38" s="381">
        <v>0</v>
      </c>
      <c r="F38" s="385">
        <f t="shared" si="2"/>
        <v>534929.26</v>
      </c>
    </row>
    <row r="39" spans="2:7" ht="15" customHeight="1">
      <c r="B39" s="405" t="s">
        <v>473</v>
      </c>
      <c r="C39" s="405" t="s">
        <v>48</v>
      </c>
      <c r="D39" s="380">
        <v>4500</v>
      </c>
      <c r="E39" s="381">
        <v>0</v>
      </c>
      <c r="F39" s="400">
        <f t="shared" si="2"/>
        <v>4500</v>
      </c>
    </row>
    <row r="40" spans="2:7" ht="15" customHeight="1">
      <c r="B40" s="405" t="s">
        <v>445</v>
      </c>
      <c r="C40" s="405" t="s">
        <v>51</v>
      </c>
      <c r="D40" s="380">
        <v>6000</v>
      </c>
      <c r="E40" s="381">
        <v>0</v>
      </c>
      <c r="F40" s="400">
        <f t="shared" si="2"/>
        <v>6000</v>
      </c>
    </row>
    <row r="41" spans="2:7" ht="15" customHeight="1">
      <c r="B41" s="405" t="s">
        <v>428</v>
      </c>
      <c r="C41" s="405" t="s">
        <v>429</v>
      </c>
      <c r="D41" s="380">
        <v>550500</v>
      </c>
      <c r="E41" s="381">
        <v>0</v>
      </c>
      <c r="F41" s="385">
        <f t="shared" si="2"/>
        <v>550500</v>
      </c>
    </row>
    <row r="42" spans="2:7" ht="15" customHeight="1">
      <c r="B42" s="405" t="s">
        <v>52</v>
      </c>
      <c r="C42" s="405" t="s">
        <v>53</v>
      </c>
      <c r="D42" s="380">
        <v>2777469.34</v>
      </c>
      <c r="E42" s="381">
        <v>0</v>
      </c>
      <c r="F42" s="385">
        <f t="shared" si="2"/>
        <v>2777469.34</v>
      </c>
    </row>
    <row r="43" spans="2:7" ht="15" customHeight="1">
      <c r="B43" s="405" t="s">
        <v>55</v>
      </c>
      <c r="C43" s="405" t="s">
        <v>56</v>
      </c>
      <c r="D43" s="380">
        <v>39600</v>
      </c>
      <c r="E43" s="381">
        <v>0</v>
      </c>
      <c r="F43" s="400">
        <f t="shared" si="2"/>
        <v>39600</v>
      </c>
    </row>
    <row r="44" spans="2:7" ht="15" customHeight="1">
      <c r="B44" s="405" t="s">
        <v>468</v>
      </c>
      <c r="C44" s="405" t="s">
        <v>469</v>
      </c>
      <c r="D44" s="380">
        <v>7826.44</v>
      </c>
      <c r="E44" s="381">
        <v>0</v>
      </c>
      <c r="F44" s="385">
        <f t="shared" si="2"/>
        <v>7826.44</v>
      </c>
      <c r="G44" s="384">
        <f>SUM(F44+F42+F41+F38+F36+F33+F32+F31+F34)</f>
        <v>5380481.1900000004</v>
      </c>
    </row>
    <row r="45" spans="2:7" ht="15" customHeight="1">
      <c r="B45" s="405" t="s">
        <v>434</v>
      </c>
      <c r="C45" s="405" t="s">
        <v>435</v>
      </c>
      <c r="D45" s="380">
        <v>230000</v>
      </c>
      <c r="E45" s="381">
        <v>0</v>
      </c>
      <c r="F45" s="400">
        <f t="shared" si="2"/>
        <v>230000</v>
      </c>
      <c r="G45" s="384">
        <f>SUM(F45+F43+F39+F35+F40+F27)</f>
        <v>520624</v>
      </c>
    </row>
    <row r="46" spans="2:7" ht="15" customHeight="1">
      <c r="B46" s="406" t="s">
        <v>57</v>
      </c>
      <c r="C46" s="406" t="s">
        <v>58</v>
      </c>
      <c r="D46" s="382">
        <f>SUM(D9:D45)</f>
        <v>52572340.340000004</v>
      </c>
      <c r="E46" s="382">
        <f>SUM(E9:E45)</f>
        <v>52572340.339999996</v>
      </c>
      <c r="F46" s="384">
        <f>SUM(F9:F45)</f>
        <v>-1.2514647096395493E-8</v>
      </c>
    </row>
    <row r="47" spans="2:7" ht="14.25" customHeight="1">
      <c r="B47" s="407"/>
      <c r="C47" s="407"/>
    </row>
    <row r="48" spans="2:7">
      <c r="B48" s="407"/>
      <c r="C48" s="407"/>
    </row>
    <row r="49" spans="4:6">
      <c r="F49" s="384">
        <f>SUM(F26:F45)</f>
        <v>9685960.8800000008</v>
      </c>
    </row>
    <row r="50" spans="4:6">
      <c r="D50" s="383">
        <f>D46-E46</f>
        <v>0</v>
      </c>
    </row>
  </sheetData>
  <mergeCells count="3">
    <mergeCell ref="A2:F2"/>
    <mergeCell ref="A3:F3"/>
    <mergeCell ref="A4:F4"/>
  </mergeCells>
  <pageMargins left="0.78740157480314965" right="0.78740157480314965" top="0.78740157480314965" bottom="1.5354330708661419" header="0.78740157480314965" footer="0.78740157480314965"/>
  <pageSetup scale="70" orientation="portrait" horizontalDpi="4294967293" verticalDpi="300" r:id="rId1"/>
  <headerFooter alignWithMargins="0">
    <oddFooter>&amp;L&amp;"Segoe UI,Regular"&amp;10 Fecha y Hora de Impresion1/13/2025 2:59:03 PM &amp;R&amp;"Segoe UI,Regular"&amp;10 Pagina :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>
      <pane xSplit="2" ySplit="7" topLeftCell="C20" activePane="bottomRight" state="frozen"/>
      <selection activeCell="A13" sqref="A13:D18"/>
      <selection pane="topRight" activeCell="A13" sqref="A13:D18"/>
      <selection pane="bottomLeft" activeCell="A13" sqref="A13:D18"/>
      <selection pane="bottomRight" activeCell="B29" sqref="B29:C29"/>
    </sheetView>
  </sheetViews>
  <sheetFormatPr baseColWidth="10" defaultRowHeight="15"/>
  <cols>
    <col min="1" max="1" width="14.140625" style="383" bestFit="1" customWidth="1"/>
    <col min="2" max="2" width="16.5703125" style="389" bestFit="1" customWidth="1"/>
    <col min="3" max="3" width="50.85546875" style="389" customWidth="1"/>
    <col min="4" max="5" width="14.28515625" style="389" bestFit="1" customWidth="1"/>
    <col min="6" max="6" width="14.140625" style="389" bestFit="1" customWidth="1"/>
    <col min="7" max="8" width="14.85546875" style="389" bestFit="1" customWidth="1"/>
    <col min="9" max="16384" width="11.42578125" style="389"/>
  </cols>
  <sheetData>
    <row r="1" spans="1:7" ht="12" customHeight="1">
      <c r="C1" s="376"/>
    </row>
    <row r="2" spans="1:7" ht="12" customHeight="1">
      <c r="A2" s="446" t="s">
        <v>1</v>
      </c>
      <c r="B2" s="446"/>
      <c r="C2" s="446"/>
      <c r="D2" s="446"/>
      <c r="E2" s="446"/>
      <c r="F2" s="446"/>
    </row>
    <row r="3" spans="1:7" ht="12" customHeight="1">
      <c r="A3" s="446" t="s">
        <v>472</v>
      </c>
      <c r="B3" s="446"/>
      <c r="C3" s="446"/>
      <c r="D3" s="446"/>
      <c r="E3" s="446"/>
      <c r="F3" s="446"/>
    </row>
    <row r="4" spans="1:7" ht="12" customHeight="1">
      <c r="A4" s="446" t="s">
        <v>2</v>
      </c>
      <c r="B4" s="446"/>
      <c r="C4" s="446"/>
      <c r="D4" s="446"/>
      <c r="E4" s="446"/>
      <c r="F4" s="446"/>
    </row>
    <row r="5" spans="1:7" ht="12" customHeight="1"/>
    <row r="6" spans="1:7" ht="12" customHeight="1"/>
    <row r="7" spans="1:7" ht="17.25" customHeight="1">
      <c r="A7" s="375" t="s">
        <v>3</v>
      </c>
      <c r="B7" s="377" t="s">
        <v>4</v>
      </c>
      <c r="C7" s="375" t="s">
        <v>5</v>
      </c>
      <c r="D7" s="377" t="s">
        <v>6</v>
      </c>
      <c r="E7" s="375" t="s">
        <v>7</v>
      </c>
      <c r="F7" s="375" t="s">
        <v>8</v>
      </c>
    </row>
    <row r="8" spans="1:7" ht="15" customHeight="1">
      <c r="A8" s="383">
        <v>186545.40000000005</v>
      </c>
      <c r="B8" s="402" t="s">
        <v>11</v>
      </c>
      <c r="C8" s="402" t="s">
        <v>12</v>
      </c>
      <c r="D8" s="380">
        <v>185524.66</v>
      </c>
      <c r="E8" s="381">
        <v>370194.75</v>
      </c>
      <c r="F8" s="178">
        <f>A8+D8-E8</f>
        <v>1875.3100000000559</v>
      </c>
    </row>
    <row r="9" spans="1:7" ht="15" customHeight="1">
      <c r="B9" s="402" t="s">
        <v>416</v>
      </c>
      <c r="C9" s="402" t="s">
        <v>13</v>
      </c>
      <c r="D9" s="381">
        <v>47400</v>
      </c>
      <c r="E9" s="381">
        <v>47400</v>
      </c>
      <c r="F9" s="178">
        <f t="shared" ref="F9:F17" si="0">A9+D9-E9</f>
        <v>0</v>
      </c>
    </row>
    <row r="10" spans="1:7" ht="15" customHeight="1">
      <c r="A10" s="383">
        <v>1100.0500000016764</v>
      </c>
      <c r="B10" s="402" t="s">
        <v>14</v>
      </c>
      <c r="C10" s="402" t="s">
        <v>15</v>
      </c>
      <c r="D10" s="381">
        <v>8134291.6500000004</v>
      </c>
      <c r="E10" s="381">
        <v>7874254.5499999998</v>
      </c>
      <c r="F10" s="178">
        <f t="shared" si="0"/>
        <v>261137.15000000224</v>
      </c>
    </row>
    <row r="11" spans="1:7" ht="15" customHeight="1">
      <c r="A11" s="383">
        <v>19284358.039999999</v>
      </c>
      <c r="B11" s="402" t="s">
        <v>9</v>
      </c>
      <c r="C11" s="402" t="s">
        <v>10</v>
      </c>
      <c r="D11" s="380">
        <v>9620479.9499999993</v>
      </c>
      <c r="E11" s="381">
        <v>7084480.6799999997</v>
      </c>
      <c r="F11" s="178">
        <f t="shared" si="0"/>
        <v>21820357.309999999</v>
      </c>
      <c r="G11" s="384">
        <f>SUM(F8:F11)</f>
        <v>22083369.77</v>
      </c>
    </row>
    <row r="12" spans="1:7" ht="15" customHeight="1">
      <c r="B12" s="175" t="s">
        <v>16</v>
      </c>
      <c r="C12" s="351" t="s">
        <v>17</v>
      </c>
      <c r="D12" s="380"/>
      <c r="E12" s="381"/>
      <c r="F12" s="178">
        <f t="shared" si="0"/>
        <v>0</v>
      </c>
    </row>
    <row r="13" spans="1:7" ht="15" customHeight="1">
      <c r="B13" s="241" t="s">
        <v>18</v>
      </c>
      <c r="C13" s="352" t="s">
        <v>19</v>
      </c>
      <c r="D13" s="380">
        <v>5531281</v>
      </c>
      <c r="E13" s="381"/>
      <c r="F13" s="178">
        <f t="shared" si="0"/>
        <v>5531281</v>
      </c>
    </row>
    <row r="14" spans="1:7" ht="15" customHeight="1">
      <c r="A14" s="383">
        <v>1672241.7000000002</v>
      </c>
      <c r="B14" s="287" t="s">
        <v>20</v>
      </c>
      <c r="C14" s="353" t="s">
        <v>21</v>
      </c>
      <c r="D14" s="380"/>
      <c r="E14" s="381"/>
      <c r="F14" s="178">
        <f t="shared" si="0"/>
        <v>1672241.7000000002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0"/>
        <v>6070784.4100000001</v>
      </c>
    </row>
    <row r="16" spans="1:7" ht="15" customHeight="1">
      <c r="A16" s="383">
        <v>9767959.1399999969</v>
      </c>
      <c r="B16" s="287" t="s">
        <v>24</v>
      </c>
      <c r="C16" s="353" t="s">
        <v>25</v>
      </c>
      <c r="D16" s="380"/>
      <c r="E16" s="381"/>
      <c r="F16" s="178">
        <f t="shared" si="0"/>
        <v>9767959.1399999969</v>
      </c>
    </row>
    <row r="17" spans="1:8" ht="15" customHeight="1">
      <c r="A17" s="383">
        <v>983172.64999999991</v>
      </c>
      <c r="B17" s="241" t="s">
        <v>59</v>
      </c>
      <c r="C17" s="352" t="s">
        <v>60</v>
      </c>
      <c r="D17" s="380"/>
      <c r="E17" s="381"/>
      <c r="F17" s="178">
        <f t="shared" si="0"/>
        <v>983172.64999999991</v>
      </c>
      <c r="G17" s="384">
        <f>SUM(F14:F17)</f>
        <v>18494157.899999995</v>
      </c>
    </row>
    <row r="18" spans="1:8" ht="15" customHeight="1">
      <c r="A18" s="383">
        <v>1.3</v>
      </c>
      <c r="B18" s="402" t="s">
        <v>423</v>
      </c>
      <c r="C18" s="402" t="s">
        <v>424</v>
      </c>
      <c r="D18" s="381">
        <v>138924.29999999999</v>
      </c>
      <c r="E18" s="381">
        <v>138923</v>
      </c>
      <c r="F18" s="178">
        <f t="shared" ref="F18:F26" si="1">-(E18+A18-D18)</f>
        <v>0</v>
      </c>
    </row>
    <row r="19" spans="1:8" ht="15" customHeight="1">
      <c r="A19" s="383">
        <v>9780060.3800000008</v>
      </c>
      <c r="B19" s="402" t="s">
        <v>28</v>
      </c>
      <c r="C19" s="402" t="s">
        <v>29</v>
      </c>
      <c r="D19" s="380">
        <v>12689630.65</v>
      </c>
      <c r="E19" s="381">
        <v>5360824.97</v>
      </c>
      <c r="F19" s="178">
        <f t="shared" si="1"/>
        <v>-2451254.7000000011</v>
      </c>
    </row>
    <row r="20" spans="1:8" ht="15" customHeight="1">
      <c r="A20" s="383">
        <v>4311940.6900000004</v>
      </c>
      <c r="B20" s="402" t="s">
        <v>406</v>
      </c>
      <c r="C20" s="402" t="s">
        <v>407</v>
      </c>
      <c r="D20" s="389">
        <v>0</v>
      </c>
      <c r="E20" s="389">
        <v>763280.88</v>
      </c>
      <c r="F20" s="178">
        <f t="shared" si="1"/>
        <v>-5075221.57</v>
      </c>
    </row>
    <row r="21" spans="1:8" ht="15" customHeight="1">
      <c r="A21" s="383">
        <v>1314633.19</v>
      </c>
      <c r="B21" s="402" t="s">
        <v>408</v>
      </c>
      <c r="C21" s="402" t="s">
        <v>409</v>
      </c>
      <c r="D21" s="380">
        <v>0</v>
      </c>
      <c r="E21" s="381">
        <v>128928.22</v>
      </c>
      <c r="F21" s="178">
        <f t="shared" si="1"/>
        <v>-1443561.41</v>
      </c>
    </row>
    <row r="22" spans="1:8" ht="15" customHeight="1">
      <c r="A22" s="383">
        <v>889447.94</v>
      </c>
      <c r="B22" s="402" t="s">
        <v>26</v>
      </c>
      <c r="C22" s="402" t="s">
        <v>27</v>
      </c>
      <c r="D22" s="380">
        <v>409987.75</v>
      </c>
      <c r="E22" s="381">
        <v>626469.13</v>
      </c>
      <c r="F22" s="178">
        <f t="shared" si="1"/>
        <v>-1105929.3199999998</v>
      </c>
    </row>
    <row r="23" spans="1:8" ht="15" customHeight="1">
      <c r="A23" s="383">
        <v>21670077.889999986</v>
      </c>
      <c r="B23" s="287" t="s">
        <v>61</v>
      </c>
      <c r="C23" s="353" t="s">
        <v>62</v>
      </c>
      <c r="D23" s="380"/>
      <c r="E23" s="381">
        <v>5531281.0000000075</v>
      </c>
      <c r="F23" s="178">
        <f t="shared" si="1"/>
        <v>-27201358.889999993</v>
      </c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</row>
    <row r="25" spans="1:8" ht="15" customHeight="1">
      <c r="B25" s="402" t="s">
        <v>431</v>
      </c>
      <c r="C25" s="402" t="s">
        <v>432</v>
      </c>
      <c r="D25" s="381">
        <v>0</v>
      </c>
      <c r="E25" s="381">
        <v>440137.39</v>
      </c>
      <c r="F25" s="178">
        <f t="shared" si="1"/>
        <v>-440137.39</v>
      </c>
    </row>
    <row r="26" spans="1:8" ht="15" customHeight="1">
      <c r="B26" s="402" t="s">
        <v>30</v>
      </c>
      <c r="C26" s="402" t="s">
        <v>31</v>
      </c>
      <c r="D26" s="380">
        <v>0</v>
      </c>
      <c r="E26" s="381">
        <v>17500158.870000001</v>
      </c>
      <c r="F26" s="178">
        <f t="shared" si="1"/>
        <v>-17500158.870000001</v>
      </c>
      <c r="G26" s="384">
        <f>SUM(F25:F26)</f>
        <v>-17940296.260000002</v>
      </c>
      <c r="H26" s="384"/>
    </row>
    <row r="27" spans="1:8" ht="15" customHeight="1">
      <c r="B27" s="402" t="s">
        <v>36</v>
      </c>
      <c r="C27" s="402" t="s">
        <v>37</v>
      </c>
      <c r="D27" s="380">
        <v>123311.85</v>
      </c>
      <c r="E27" s="381">
        <v>0</v>
      </c>
      <c r="F27" s="403">
        <f>D27</f>
        <v>123311.85</v>
      </c>
    </row>
    <row r="28" spans="1:8" ht="15" customHeight="1">
      <c r="B28" s="402" t="s">
        <v>38</v>
      </c>
      <c r="C28" s="402" t="s">
        <v>39</v>
      </c>
      <c r="D28" s="380">
        <v>1117914.8400000001</v>
      </c>
      <c r="E28" s="381">
        <v>0</v>
      </c>
      <c r="F28" s="225">
        <f t="shared" ref="F28:F42" si="2">D28</f>
        <v>1117914.8400000001</v>
      </c>
    </row>
    <row r="29" spans="1:8" ht="15" customHeight="1">
      <c r="B29" s="402" t="s">
        <v>426</v>
      </c>
      <c r="C29" s="402" t="s">
        <v>427</v>
      </c>
      <c r="D29" s="380">
        <v>763280.88</v>
      </c>
      <c r="E29" s="381">
        <v>0</v>
      </c>
      <c r="F29" s="218">
        <f t="shared" si="2"/>
        <v>763280.88</v>
      </c>
    </row>
    <row r="30" spans="1:8" ht="15" customHeight="1">
      <c r="B30" s="402" t="s">
        <v>40</v>
      </c>
      <c r="C30" s="402" t="s">
        <v>41</v>
      </c>
      <c r="D30" s="381">
        <v>617000.79</v>
      </c>
      <c r="E30" s="381">
        <v>0</v>
      </c>
      <c r="F30" s="403">
        <f t="shared" si="2"/>
        <v>617000.79</v>
      </c>
    </row>
    <row r="31" spans="1:8" ht="15" customHeight="1">
      <c r="B31" s="402" t="s">
        <v>414</v>
      </c>
      <c r="C31" s="402" t="s">
        <v>42</v>
      </c>
      <c r="D31" s="381">
        <v>23316.17</v>
      </c>
      <c r="E31" s="381">
        <v>0</v>
      </c>
      <c r="F31" s="178">
        <f t="shared" si="2"/>
        <v>23316.17</v>
      </c>
    </row>
    <row r="32" spans="1:8" ht="15" customHeight="1">
      <c r="B32" s="402" t="s">
        <v>43</v>
      </c>
      <c r="C32" s="402" t="s">
        <v>44</v>
      </c>
      <c r="D32" s="381">
        <v>757984.8</v>
      </c>
      <c r="E32" s="381">
        <v>0</v>
      </c>
      <c r="F32" s="178">
        <f t="shared" si="2"/>
        <v>757984.8</v>
      </c>
    </row>
    <row r="33" spans="1:7" ht="15" customHeight="1">
      <c r="A33" s="381"/>
      <c r="B33" s="402" t="s">
        <v>417</v>
      </c>
      <c r="C33" s="402" t="s">
        <v>418</v>
      </c>
      <c r="D33" s="381">
        <v>160714.62</v>
      </c>
      <c r="E33" s="381">
        <v>0</v>
      </c>
      <c r="F33" s="218">
        <f t="shared" si="2"/>
        <v>160714.62</v>
      </c>
    </row>
    <row r="34" spans="1:7" ht="15" customHeight="1">
      <c r="B34" s="402" t="s">
        <v>419</v>
      </c>
      <c r="C34" s="402" t="s">
        <v>420</v>
      </c>
      <c r="D34" s="381">
        <v>27163.02</v>
      </c>
      <c r="E34" s="381">
        <v>0</v>
      </c>
      <c r="F34" s="218">
        <f t="shared" si="2"/>
        <v>27163.02</v>
      </c>
    </row>
    <row r="35" spans="1:7" ht="15" customHeight="1">
      <c r="B35" s="402" t="s">
        <v>421</v>
      </c>
      <c r="C35" s="402" t="s">
        <v>422</v>
      </c>
      <c r="D35" s="381">
        <v>160488.25</v>
      </c>
      <c r="E35" s="381">
        <v>0</v>
      </c>
      <c r="F35" s="218">
        <f t="shared" si="2"/>
        <v>160488.25</v>
      </c>
    </row>
    <row r="36" spans="1:7" ht="15" customHeight="1">
      <c r="B36" s="402" t="s">
        <v>425</v>
      </c>
      <c r="C36" s="402" t="s">
        <v>33</v>
      </c>
      <c r="D36" s="381">
        <v>6635</v>
      </c>
      <c r="E36" s="381">
        <v>0</v>
      </c>
      <c r="F36" s="225">
        <f t="shared" si="2"/>
        <v>6635</v>
      </c>
    </row>
    <row r="37" spans="1:7" ht="15" customHeight="1">
      <c r="B37" s="402" t="s">
        <v>46</v>
      </c>
      <c r="C37" s="402" t="s">
        <v>47</v>
      </c>
      <c r="D37" s="380">
        <v>3004489.69</v>
      </c>
      <c r="E37" s="381">
        <v>0</v>
      </c>
      <c r="F37" s="403">
        <f t="shared" si="2"/>
        <v>3004489.69</v>
      </c>
      <c r="G37" s="384">
        <f>SUM(F37+F30+F27)</f>
        <v>3744802.33</v>
      </c>
    </row>
    <row r="38" spans="1:7" ht="15" customHeight="1">
      <c r="B38" s="402" t="s">
        <v>34</v>
      </c>
      <c r="C38" s="402" t="s">
        <v>35</v>
      </c>
      <c r="D38" s="380">
        <v>128928.22</v>
      </c>
      <c r="E38" s="381">
        <v>0</v>
      </c>
      <c r="F38" s="218">
        <f t="shared" si="2"/>
        <v>128928.22</v>
      </c>
    </row>
    <row r="39" spans="1:7" ht="15" customHeight="1">
      <c r="B39" s="402" t="s">
        <v>428</v>
      </c>
      <c r="C39" s="402" t="s">
        <v>429</v>
      </c>
      <c r="D39" s="380">
        <v>235000</v>
      </c>
      <c r="E39" s="381">
        <v>0</v>
      </c>
      <c r="F39" s="218">
        <f t="shared" si="2"/>
        <v>235000</v>
      </c>
    </row>
    <row r="40" spans="1:7" ht="15" customHeight="1">
      <c r="B40" s="402" t="s">
        <v>52</v>
      </c>
      <c r="C40" s="402" t="s">
        <v>53</v>
      </c>
      <c r="D40" s="380">
        <v>1663585.35</v>
      </c>
      <c r="E40" s="381">
        <v>0</v>
      </c>
      <c r="F40" s="218">
        <f t="shared" si="2"/>
        <v>1663585.35</v>
      </c>
      <c r="G40" s="384">
        <f>SUM(F40+F38+F39+F35+F34+F33+F29)</f>
        <v>3139160.3400000003</v>
      </c>
    </row>
    <row r="41" spans="1:7" ht="15" customHeight="1">
      <c r="B41" s="402" t="s">
        <v>55</v>
      </c>
      <c r="C41" s="402" t="s">
        <v>56</v>
      </c>
      <c r="D41" s="380">
        <v>47400</v>
      </c>
      <c r="E41" s="381">
        <v>0</v>
      </c>
      <c r="F41" s="225">
        <f t="shared" si="2"/>
        <v>47400</v>
      </c>
    </row>
    <row r="42" spans="1:7" ht="15" customHeight="1">
      <c r="B42" s="402" t="s">
        <v>434</v>
      </c>
      <c r="C42" s="402" t="s">
        <v>435</v>
      </c>
      <c r="D42" s="380">
        <v>271600</v>
      </c>
      <c r="E42" s="381">
        <v>0</v>
      </c>
      <c r="F42" s="225">
        <f t="shared" si="2"/>
        <v>271600</v>
      </c>
      <c r="G42" s="384">
        <f>SUM(F42+F41+F36+F28)</f>
        <v>1443549.84</v>
      </c>
    </row>
    <row r="43" spans="1:7">
      <c r="B43" s="379" t="s">
        <v>57</v>
      </c>
      <c r="C43" s="379" t="s">
        <v>58</v>
      </c>
      <c r="D43" s="382">
        <f>SUM(D8:D42)</f>
        <v>45866333.440000005</v>
      </c>
      <c r="E43" s="382">
        <f>SUM(E8:E42)</f>
        <v>45866333.440000005</v>
      </c>
      <c r="F43" s="384">
        <f>SUM(F8:F42)</f>
        <v>-1.3969838619232178E-9</v>
      </c>
    </row>
    <row r="44" spans="1:7" ht="13.5" customHeight="1"/>
    <row r="45" spans="1:7" ht="14.25" customHeight="1"/>
    <row r="46" spans="1:7">
      <c r="D46" s="384">
        <f>D43-E43</f>
        <v>0</v>
      </c>
      <c r="F46" s="384">
        <f>SUM(F27:F42)</f>
        <v>9108813.4800000004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Impresion12/16/2024 9:30:15 AM &amp;R&amp;"Segoe UI,Regular"&amp;10 Pagina : 1 de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5.28515625" style="389" customWidth="1"/>
    <col min="2" max="2" width="16.5703125" style="389" bestFit="1" customWidth="1"/>
    <col min="3" max="3" width="52.140625" style="389" bestFit="1" customWidth="1"/>
    <col min="4" max="4" width="16" style="389" customWidth="1"/>
    <col min="5" max="5" width="14.28515625" style="389" bestFit="1" customWidth="1"/>
    <col min="6" max="6" width="14.140625" style="389" bestFit="1" customWidth="1"/>
    <col min="7" max="7" width="14.85546875" style="389" bestFit="1" customWidth="1"/>
    <col min="8" max="16384" width="11.42578125" style="389"/>
  </cols>
  <sheetData>
    <row r="1" spans="1:7" ht="10.35" customHeight="1"/>
    <row r="2" spans="1:7" ht="26.1" customHeight="1">
      <c r="A2" s="446" t="s">
        <v>1</v>
      </c>
      <c r="B2" s="446"/>
      <c r="C2" s="446"/>
      <c r="D2" s="446"/>
      <c r="E2" s="446"/>
      <c r="F2" s="446"/>
    </row>
    <row r="3" spans="1:7" ht="22.9" customHeight="1">
      <c r="A3" s="446" t="s">
        <v>470</v>
      </c>
      <c r="B3" s="446"/>
      <c r="C3" s="446"/>
      <c r="D3" s="446"/>
      <c r="E3" s="446"/>
      <c r="F3" s="446"/>
    </row>
    <row r="4" spans="1:7" ht="13.5" customHeight="1">
      <c r="A4" s="446" t="s">
        <v>2</v>
      </c>
      <c r="B4" s="446"/>
      <c r="C4" s="446"/>
      <c r="D4" s="446"/>
      <c r="E4" s="446"/>
      <c r="F4" s="446"/>
    </row>
    <row r="5" spans="1:7" ht="18" customHeight="1">
      <c r="C5" s="376"/>
    </row>
    <row r="6" spans="1:7" ht="16.5" customHeight="1"/>
    <row r="7" spans="1:7" ht="17.25" customHeight="1"/>
    <row r="8" spans="1:7">
      <c r="A8" s="375" t="s">
        <v>3</v>
      </c>
      <c r="B8" s="377" t="s">
        <v>4</v>
      </c>
      <c r="C8" s="377" t="s">
        <v>5</v>
      </c>
      <c r="D8" s="375" t="s">
        <v>6</v>
      </c>
      <c r="E8" s="375" t="s">
        <v>7</v>
      </c>
      <c r="F8" s="375" t="s">
        <v>8</v>
      </c>
    </row>
    <row r="9" spans="1:7" ht="15" customHeight="1">
      <c r="A9" s="383">
        <v>1011.7900000000373</v>
      </c>
      <c r="B9" s="378" t="s">
        <v>11</v>
      </c>
      <c r="C9" s="378" t="s">
        <v>12</v>
      </c>
      <c r="D9" s="380">
        <v>368521.78</v>
      </c>
      <c r="E9" s="381">
        <v>182988.17</v>
      </c>
      <c r="F9" s="178">
        <f>A9+D9-E9</f>
        <v>186545.40000000005</v>
      </c>
    </row>
    <row r="10" spans="1:7" ht="15" customHeight="1">
      <c r="A10" s="383">
        <v>10889.380000001751</v>
      </c>
      <c r="B10" s="378" t="s">
        <v>14</v>
      </c>
      <c r="C10" s="378" t="s">
        <v>15</v>
      </c>
      <c r="D10" s="380">
        <v>3939486.98</v>
      </c>
      <c r="E10" s="381">
        <v>3949276.31</v>
      </c>
      <c r="F10" s="178">
        <f t="shared" ref="F10:F17" si="0">A10+D10-E10</f>
        <v>1100.0500000016764</v>
      </c>
    </row>
    <row r="11" spans="1:7" ht="15" customHeight="1">
      <c r="A11" s="383">
        <v>19926244.299999997</v>
      </c>
      <c r="B11" s="378" t="s">
        <v>9</v>
      </c>
      <c r="C11" s="378" t="s">
        <v>10</v>
      </c>
      <c r="D11" s="380">
        <v>8347381.7999999998</v>
      </c>
      <c r="E11" s="381">
        <v>8989168.5899999999</v>
      </c>
      <c r="F11" s="178">
        <f t="shared" si="0"/>
        <v>19284457.509999998</v>
      </c>
      <c r="G11" s="384">
        <f>SUM(F9:F11)</f>
        <v>19472102.960000001</v>
      </c>
    </row>
    <row r="12" spans="1:7" ht="15" customHeight="1">
      <c r="B12" s="175" t="s">
        <v>16</v>
      </c>
      <c r="C12" s="351" t="s">
        <v>17</v>
      </c>
      <c r="D12" s="344">
        <v>8462851.0500000007</v>
      </c>
      <c r="E12" s="381"/>
      <c r="F12" s="178">
        <f t="shared" si="0"/>
        <v>8462851.0500000007</v>
      </c>
    </row>
    <row r="13" spans="1:7" ht="15" customHeight="1">
      <c r="B13" s="241" t="s">
        <v>18</v>
      </c>
      <c r="C13" s="352" t="s">
        <v>19</v>
      </c>
      <c r="D13" s="380"/>
      <c r="E13" s="381"/>
      <c r="F13" s="178">
        <f t="shared" si="0"/>
        <v>0</v>
      </c>
    </row>
    <row r="14" spans="1:7" ht="15" customHeight="1">
      <c r="A14" s="383">
        <v>1685176.0699999998</v>
      </c>
      <c r="B14" s="287" t="s">
        <v>20</v>
      </c>
      <c r="C14" s="353" t="s">
        <v>21</v>
      </c>
      <c r="D14" s="380"/>
      <c r="E14" s="381"/>
      <c r="F14" s="178">
        <f t="shared" si="0"/>
        <v>1685176.0699999998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0"/>
        <v>6070784.4100000001</v>
      </c>
    </row>
    <row r="16" spans="1:7" ht="15" customHeight="1">
      <c r="A16" s="383">
        <v>8835863.6199999973</v>
      </c>
      <c r="B16" s="287" t="s">
        <v>24</v>
      </c>
      <c r="C16" s="353" t="s">
        <v>25</v>
      </c>
      <c r="D16" s="380"/>
      <c r="E16" s="381"/>
      <c r="F16" s="178">
        <f t="shared" si="0"/>
        <v>8835863.6199999973</v>
      </c>
    </row>
    <row r="17" spans="1:7" ht="15" customHeight="1">
      <c r="A17" s="383">
        <v>1669800.5900000012</v>
      </c>
      <c r="B17" s="241" t="s">
        <v>59</v>
      </c>
      <c r="C17" s="352" t="s">
        <v>60</v>
      </c>
      <c r="D17" s="380"/>
      <c r="E17" s="381"/>
      <c r="F17" s="178">
        <f t="shared" si="0"/>
        <v>1669800.5900000012</v>
      </c>
      <c r="G17" s="384">
        <f>SUM(F14:F17)</f>
        <v>18261624.689999998</v>
      </c>
    </row>
    <row r="18" spans="1:7" ht="15" customHeight="1">
      <c r="A18" s="383">
        <v>13685933.84</v>
      </c>
      <c r="B18" s="378" t="s">
        <v>28</v>
      </c>
      <c r="C18" s="378" t="s">
        <v>29</v>
      </c>
      <c r="D18" s="380">
        <v>10094891.35</v>
      </c>
      <c r="E18" s="381">
        <v>6189017.8899999997</v>
      </c>
      <c r="F18" s="401">
        <f t="shared" ref="F18:F25" si="1">-(E18+A18-D18)</f>
        <v>-9780060.3800000008</v>
      </c>
    </row>
    <row r="19" spans="1:7" ht="15" customHeight="1">
      <c r="A19" s="383">
        <v>3575912.39</v>
      </c>
      <c r="B19" s="378" t="s">
        <v>406</v>
      </c>
      <c r="C19" s="378" t="s">
        <v>407</v>
      </c>
      <c r="D19" s="380">
        <v>27252.58</v>
      </c>
      <c r="E19" s="381">
        <v>763280.88</v>
      </c>
      <c r="F19" s="401">
        <f t="shared" si="1"/>
        <v>-4311940.6900000004</v>
      </c>
    </row>
    <row r="20" spans="1:7" ht="15" customHeight="1">
      <c r="A20" s="383">
        <v>1188621.6399999999</v>
      </c>
      <c r="B20" s="378" t="s">
        <v>408</v>
      </c>
      <c r="C20" s="378" t="s">
        <v>409</v>
      </c>
      <c r="D20" s="380">
        <v>2916.67</v>
      </c>
      <c r="E20" s="381">
        <v>128928.22</v>
      </c>
      <c r="F20" s="178">
        <f t="shared" si="1"/>
        <v>-1314633.19</v>
      </c>
    </row>
    <row r="21" spans="1:7" ht="15" customHeight="1">
      <c r="A21" s="383">
        <v>843474.73</v>
      </c>
      <c r="B21" s="378" t="s">
        <v>26</v>
      </c>
      <c r="C21" s="378" t="s">
        <v>27</v>
      </c>
      <c r="D21" s="380">
        <v>375814.21</v>
      </c>
      <c r="E21" s="381">
        <v>421787.42</v>
      </c>
      <c r="F21" s="178">
        <f t="shared" si="1"/>
        <v>-889447.94</v>
      </c>
    </row>
    <row r="22" spans="1:7" ht="15" customHeight="1">
      <c r="A22" s="383">
        <v>18905827.560000006</v>
      </c>
      <c r="B22" s="287" t="s">
        <v>61</v>
      </c>
      <c r="C22" s="353" t="s">
        <v>62</v>
      </c>
      <c r="D22" s="380"/>
      <c r="E22" s="381">
        <v>8462851.049999997</v>
      </c>
      <c r="F22" s="178">
        <f t="shared" si="1"/>
        <v>-27368678.610000003</v>
      </c>
    </row>
    <row r="23" spans="1:7" ht="15" customHeight="1">
      <c r="B23" s="173" t="s">
        <v>63</v>
      </c>
      <c r="C23" s="354" t="s">
        <v>64</v>
      </c>
      <c r="D23" s="380"/>
      <c r="E23" s="381"/>
      <c r="F23" s="178">
        <f t="shared" si="1"/>
        <v>0</v>
      </c>
    </row>
    <row r="24" spans="1:7" ht="15" customHeight="1">
      <c r="B24" s="378" t="s">
        <v>431</v>
      </c>
      <c r="C24" s="378" t="s">
        <v>432</v>
      </c>
      <c r="D24" s="380">
        <v>0</v>
      </c>
      <c r="E24" s="381">
        <v>3939486.98</v>
      </c>
      <c r="F24" s="178">
        <f t="shared" si="1"/>
        <v>-3939486.98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8715903.5800000001</v>
      </c>
      <c r="F25" s="178">
        <f t="shared" si="1"/>
        <v>-8715903.5800000001</v>
      </c>
      <c r="G25" s="384">
        <f>SUM(F24:F25)</f>
        <v>-12655390.560000001</v>
      </c>
    </row>
    <row r="26" spans="1:7" ht="15" customHeight="1">
      <c r="B26" s="378" t="s">
        <v>36</v>
      </c>
      <c r="C26" s="378" t="s">
        <v>37</v>
      </c>
      <c r="D26" s="380">
        <v>187047.21</v>
      </c>
      <c r="E26" s="381">
        <v>0</v>
      </c>
      <c r="F26" s="400">
        <f>D26</f>
        <v>187047.21</v>
      </c>
    </row>
    <row r="27" spans="1:7" ht="15" customHeight="1">
      <c r="B27" s="378" t="s">
        <v>38</v>
      </c>
      <c r="C27" s="378" t="s">
        <v>39</v>
      </c>
      <c r="D27" s="380">
        <v>46055</v>
      </c>
      <c r="E27" s="381">
        <v>0</v>
      </c>
      <c r="F27" s="388">
        <f t="shared" ref="F27:F40" si="2">D27</f>
        <v>46055</v>
      </c>
    </row>
    <row r="28" spans="1:7" ht="15" customHeight="1">
      <c r="B28" s="378" t="s">
        <v>426</v>
      </c>
      <c r="C28" s="378" t="s">
        <v>427</v>
      </c>
      <c r="D28" s="380">
        <v>1485908.56</v>
      </c>
      <c r="E28" s="381">
        <v>0</v>
      </c>
      <c r="F28" s="385">
        <f t="shared" si="2"/>
        <v>1485908.56</v>
      </c>
    </row>
    <row r="29" spans="1:7" ht="15" customHeight="1">
      <c r="B29" s="378" t="s">
        <v>40</v>
      </c>
      <c r="C29" s="378" t="s">
        <v>41</v>
      </c>
      <c r="D29" s="380">
        <v>2555621.71</v>
      </c>
      <c r="E29" s="381">
        <v>0</v>
      </c>
      <c r="F29" s="400">
        <f t="shared" si="2"/>
        <v>2555621.71</v>
      </c>
    </row>
    <row r="30" spans="1:7" ht="15" customHeight="1">
      <c r="B30" s="378" t="s">
        <v>414</v>
      </c>
      <c r="C30" s="378" t="s">
        <v>42</v>
      </c>
      <c r="D30" s="380">
        <v>21108.41</v>
      </c>
      <c r="E30" s="381">
        <v>0</v>
      </c>
      <c r="F30" s="384">
        <f t="shared" si="2"/>
        <v>21108.41</v>
      </c>
    </row>
    <row r="31" spans="1:7" ht="15" customHeight="1">
      <c r="B31" s="378" t="s">
        <v>43</v>
      </c>
      <c r="C31" s="378" t="s">
        <v>44</v>
      </c>
      <c r="D31" s="380">
        <v>1527358.21</v>
      </c>
      <c r="E31" s="381">
        <v>0</v>
      </c>
      <c r="F31" s="384">
        <f t="shared" si="2"/>
        <v>1527358.21</v>
      </c>
    </row>
    <row r="32" spans="1:7">
      <c r="B32" s="378" t="s">
        <v>425</v>
      </c>
      <c r="C32" s="378" t="s">
        <v>33</v>
      </c>
      <c r="D32" s="380">
        <v>32700</v>
      </c>
      <c r="E32" s="381">
        <v>0</v>
      </c>
      <c r="F32" s="388">
        <f t="shared" si="2"/>
        <v>32700</v>
      </c>
    </row>
    <row r="33" spans="2:7" ht="15" customHeight="1">
      <c r="B33" s="378" t="s">
        <v>446</v>
      </c>
      <c r="C33" s="378" t="s">
        <v>447</v>
      </c>
      <c r="D33" s="380">
        <v>20000</v>
      </c>
      <c r="E33" s="381">
        <v>0</v>
      </c>
      <c r="F33" s="385">
        <f t="shared" si="2"/>
        <v>20000</v>
      </c>
    </row>
    <row r="34" spans="2:7" ht="15" customHeight="1">
      <c r="B34" s="378" t="s">
        <v>46</v>
      </c>
      <c r="C34" s="378" t="s">
        <v>47</v>
      </c>
      <c r="D34" s="380">
        <v>2115854.56</v>
      </c>
      <c r="E34" s="381">
        <v>0</v>
      </c>
      <c r="F34" s="400">
        <f t="shared" si="2"/>
        <v>2115854.56</v>
      </c>
      <c r="G34" s="384">
        <f>SUM(F34+F29+F26)</f>
        <v>4858523.4799999995</v>
      </c>
    </row>
    <row r="35" spans="2:7" ht="15" customHeight="1">
      <c r="B35" s="378" t="s">
        <v>34</v>
      </c>
      <c r="C35" s="378" t="s">
        <v>35</v>
      </c>
      <c r="D35" s="380">
        <v>128928.22</v>
      </c>
      <c r="E35" s="381">
        <v>0</v>
      </c>
      <c r="F35" s="385">
        <f t="shared" si="2"/>
        <v>128928.22</v>
      </c>
    </row>
    <row r="36" spans="2:7" ht="15" customHeight="1">
      <c r="B36" s="378" t="s">
        <v>49</v>
      </c>
      <c r="C36" s="378" t="s">
        <v>50</v>
      </c>
      <c r="D36" s="380">
        <v>6000</v>
      </c>
      <c r="E36" s="381">
        <v>0</v>
      </c>
      <c r="F36" s="388">
        <f t="shared" si="2"/>
        <v>6000</v>
      </c>
    </row>
    <row r="37" spans="2:7">
      <c r="B37" s="378" t="s">
        <v>428</v>
      </c>
      <c r="C37" s="378" t="s">
        <v>429</v>
      </c>
      <c r="D37" s="380">
        <v>195958.8</v>
      </c>
      <c r="E37" s="381">
        <v>0</v>
      </c>
      <c r="F37" s="385">
        <f t="shared" si="2"/>
        <v>195958.8</v>
      </c>
    </row>
    <row r="38" spans="2:7" ht="15" customHeight="1">
      <c r="B38" s="378" t="s">
        <v>52</v>
      </c>
      <c r="C38" s="378" t="s">
        <v>53</v>
      </c>
      <c r="D38" s="380">
        <v>1513366.85</v>
      </c>
      <c r="E38" s="381">
        <v>0</v>
      </c>
      <c r="F38" s="385">
        <f t="shared" si="2"/>
        <v>1513366.85</v>
      </c>
    </row>
    <row r="39" spans="2:7" ht="15" customHeight="1">
      <c r="B39" s="378" t="s">
        <v>468</v>
      </c>
      <c r="C39" s="378" t="s">
        <v>469</v>
      </c>
      <c r="D39" s="380">
        <v>1615.14</v>
      </c>
      <c r="E39" s="381">
        <v>0</v>
      </c>
      <c r="F39" s="385">
        <f t="shared" si="2"/>
        <v>1615.14</v>
      </c>
      <c r="G39" s="384">
        <f>SUM(F39+F38+F37+F35+F33+F28)</f>
        <v>3345777.5700000003</v>
      </c>
    </row>
    <row r="40" spans="2:7" ht="15" customHeight="1">
      <c r="B40" s="378" t="s">
        <v>434</v>
      </c>
      <c r="C40" s="378" t="s">
        <v>435</v>
      </c>
      <c r="D40" s="380">
        <v>286050</v>
      </c>
      <c r="E40" s="381">
        <v>0</v>
      </c>
      <c r="F40" s="388">
        <f t="shared" si="2"/>
        <v>286050</v>
      </c>
      <c r="G40" s="384">
        <f>SUM(F40+F36+F32+F27)</f>
        <v>370805</v>
      </c>
    </row>
    <row r="41" spans="2:7">
      <c r="B41" s="379" t="s">
        <v>57</v>
      </c>
      <c r="C41" s="379" t="s">
        <v>58</v>
      </c>
      <c r="D41" s="382">
        <f>SUM(D9:D40)</f>
        <v>41742689.089999996</v>
      </c>
      <c r="E41" s="382">
        <f>SUM(E9:E40)</f>
        <v>41742689.089999996</v>
      </c>
      <c r="F41" s="384">
        <f>SUM(F9:F40)</f>
        <v>-5.7043507695198059E-9</v>
      </c>
    </row>
    <row r="42" spans="2:7" ht="15.75" customHeight="1"/>
    <row r="44" spans="2:7">
      <c r="D44" s="384">
        <f>D41-E41</f>
        <v>0</v>
      </c>
      <c r="F44" s="384">
        <f>SUM(F26:F40)</f>
        <v>10123572.67</v>
      </c>
    </row>
    <row r="45" spans="2:7">
      <c r="F45" s="389" t="s">
        <v>471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Impresion11/13/2024 2:02:53 PM &amp;R&amp;"Segoe UI,Regular"&amp;10 Pagina : 1 de 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>
      <selection activeCell="A4" sqref="A4:F4"/>
    </sheetView>
  </sheetViews>
  <sheetFormatPr baseColWidth="10" defaultRowHeight="15"/>
  <cols>
    <col min="1" max="1" width="14.5703125" style="374" bestFit="1" customWidth="1"/>
    <col min="2" max="2" width="13.28515625" style="374" customWidth="1"/>
    <col min="3" max="3" width="52.140625" style="374" bestFit="1" customWidth="1"/>
    <col min="4" max="5" width="13.85546875" style="374" bestFit="1" customWidth="1"/>
    <col min="6" max="6" width="14.42578125" style="374" customWidth="1"/>
    <col min="7" max="8" width="14.85546875" style="374" bestFit="1" customWidth="1"/>
    <col min="9" max="16384" width="11.42578125" style="374"/>
  </cols>
  <sheetData>
    <row r="1" spans="1:7" ht="18.75" customHeight="1"/>
    <row r="2" spans="1:7" ht="26.1" customHeight="1">
      <c r="A2" s="446" t="s">
        <v>1</v>
      </c>
      <c r="B2" s="446"/>
      <c r="C2" s="446"/>
      <c r="D2" s="446"/>
      <c r="E2" s="446"/>
      <c r="F2" s="446"/>
    </row>
    <row r="3" spans="1:7" ht="22.9" customHeight="1">
      <c r="A3" s="446" t="s">
        <v>467</v>
      </c>
      <c r="B3" s="446"/>
      <c r="C3" s="446"/>
      <c r="D3" s="446"/>
      <c r="E3" s="446"/>
      <c r="F3" s="446"/>
    </row>
    <row r="4" spans="1:7" ht="14.25" customHeight="1">
      <c r="A4" s="446" t="s">
        <v>2</v>
      </c>
      <c r="B4" s="446"/>
      <c r="C4" s="446"/>
      <c r="D4" s="446"/>
      <c r="E4" s="446"/>
      <c r="F4" s="446"/>
    </row>
    <row r="5" spans="1:7" ht="18" customHeight="1">
      <c r="C5" s="376"/>
    </row>
    <row r="6" spans="1:7" ht="17.25" customHeight="1"/>
    <row r="7" spans="1:7" ht="1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74">
        <v>186689.10000000006</v>
      </c>
      <c r="B9" s="378" t="s">
        <v>11</v>
      </c>
      <c r="C9" s="378" t="s">
        <v>12</v>
      </c>
      <c r="D9" s="380">
        <v>185790.47</v>
      </c>
      <c r="E9" s="381">
        <v>371467.78</v>
      </c>
      <c r="F9" s="178">
        <f>A9+D9-E9</f>
        <v>1011.7900000000373</v>
      </c>
    </row>
    <row r="10" spans="1:7" ht="15" customHeight="1">
      <c r="A10" s="374">
        <v>3947051.3600000017</v>
      </c>
      <c r="B10" s="378" t="s">
        <v>14</v>
      </c>
      <c r="C10" s="378" t="s">
        <v>15</v>
      </c>
      <c r="D10" s="380">
        <v>3942394.23</v>
      </c>
      <c r="E10" s="381">
        <v>7878556.21</v>
      </c>
      <c r="F10" s="178">
        <f t="shared" ref="F10:F17" si="0">A10+D10-E10</f>
        <v>10889.380000001751</v>
      </c>
    </row>
    <row r="11" spans="1:7" ht="15" customHeight="1">
      <c r="A11" s="374">
        <v>18757958.439999998</v>
      </c>
      <c r="B11" s="378" t="s">
        <v>9</v>
      </c>
      <c r="C11" s="378" t="s">
        <v>10</v>
      </c>
      <c r="D11" s="394">
        <v>12147532.800000001</v>
      </c>
      <c r="E11" s="381">
        <v>10979246.939999999</v>
      </c>
      <c r="F11" s="178">
        <f t="shared" si="0"/>
        <v>19926244.299999997</v>
      </c>
      <c r="G11" s="384">
        <f>SUM(F9:F11)</f>
        <v>19938145.469999999</v>
      </c>
    </row>
    <row r="12" spans="1:7" ht="15" customHeight="1">
      <c r="B12" s="175" t="s">
        <v>16</v>
      </c>
      <c r="C12" s="351" t="s">
        <v>17</v>
      </c>
      <c r="D12" s="344">
        <v>8789377.4299999997</v>
      </c>
      <c r="E12" s="393"/>
      <c r="F12" s="178">
        <f t="shared" si="0"/>
        <v>8789377.4299999997</v>
      </c>
    </row>
    <row r="13" spans="1:7" ht="15" customHeight="1">
      <c r="B13" s="241" t="s">
        <v>18</v>
      </c>
      <c r="C13" s="352" t="s">
        <v>19</v>
      </c>
      <c r="D13" s="395"/>
      <c r="E13" s="381"/>
      <c r="F13" s="178">
        <f t="shared" si="0"/>
        <v>0</v>
      </c>
    </row>
    <row r="14" spans="1:7" ht="15" customHeight="1">
      <c r="A14" s="380">
        <v>1685245.2399999998</v>
      </c>
      <c r="B14" s="287" t="s">
        <v>20</v>
      </c>
      <c r="C14" s="353" t="s">
        <v>21</v>
      </c>
      <c r="D14" s="380"/>
      <c r="E14" s="381"/>
      <c r="F14" s="178">
        <f t="shared" si="0"/>
        <v>1685245.2399999998</v>
      </c>
    </row>
    <row r="15" spans="1:7" ht="15" customHeight="1">
      <c r="A15" s="344">
        <v>6070784.4100000001</v>
      </c>
      <c r="B15" s="287" t="s">
        <v>22</v>
      </c>
      <c r="C15" s="353" t="s">
        <v>23</v>
      </c>
      <c r="D15" s="344"/>
      <c r="E15" s="381"/>
      <c r="F15" s="178">
        <f t="shared" si="0"/>
        <v>6070784.4100000001</v>
      </c>
    </row>
    <row r="16" spans="1:7" ht="15" customHeight="1">
      <c r="A16" s="380">
        <v>9011691.8699999973</v>
      </c>
      <c r="B16" s="287" t="s">
        <v>24</v>
      </c>
      <c r="C16" s="353" t="s">
        <v>25</v>
      </c>
      <c r="D16" s="380"/>
      <c r="E16" s="381"/>
      <c r="F16" s="178">
        <f t="shared" si="0"/>
        <v>9011691.8699999973</v>
      </c>
    </row>
    <row r="17" spans="1:8" ht="15" customHeight="1">
      <c r="A17" s="380">
        <v>1754702.25</v>
      </c>
      <c r="B17" s="241" t="s">
        <v>59</v>
      </c>
      <c r="C17" s="352" t="s">
        <v>60</v>
      </c>
      <c r="D17" s="380"/>
      <c r="E17" s="381"/>
      <c r="F17" s="178">
        <f t="shared" si="0"/>
        <v>1754702.25</v>
      </c>
      <c r="G17" s="384">
        <f>SUM(F14:F17)</f>
        <v>18522423.769999996</v>
      </c>
    </row>
    <row r="18" spans="1:8" ht="15" customHeight="1">
      <c r="B18" s="378" t="s">
        <v>423</v>
      </c>
      <c r="C18" s="378" t="s">
        <v>424</v>
      </c>
      <c r="D18" s="380">
        <v>140106.29999999999</v>
      </c>
      <c r="E18" s="381">
        <v>140106.29999999999</v>
      </c>
      <c r="F18" s="178">
        <f t="shared" ref="F18:F26" si="1">-(E18+A18-D18)</f>
        <v>0</v>
      </c>
    </row>
    <row r="19" spans="1:8" ht="15" customHeight="1">
      <c r="A19" s="374">
        <v>14223497.17</v>
      </c>
      <c r="B19" s="378" t="s">
        <v>28</v>
      </c>
      <c r="C19" s="378" t="s">
        <v>29</v>
      </c>
      <c r="D19" s="380">
        <v>12195144.09</v>
      </c>
      <c r="E19" s="381">
        <v>11657580.76</v>
      </c>
      <c r="F19" s="178">
        <f t="shared" si="1"/>
        <v>-13685933.84</v>
      </c>
    </row>
    <row r="20" spans="1:8" s="389" customFormat="1" ht="15" customHeight="1">
      <c r="A20" s="383">
        <v>6405507.2000000002</v>
      </c>
      <c r="B20" s="378" t="s">
        <v>406</v>
      </c>
      <c r="C20" s="378" t="s">
        <v>407</v>
      </c>
      <c r="D20" s="380">
        <v>3592875.69</v>
      </c>
      <c r="E20" s="381">
        <v>763280.88</v>
      </c>
      <c r="F20" s="178">
        <f t="shared" si="1"/>
        <v>-3575912.39</v>
      </c>
    </row>
    <row r="21" spans="1:8" s="389" customFormat="1" ht="15" customHeight="1">
      <c r="A21" s="389">
        <v>1059693.42</v>
      </c>
      <c r="B21" s="378" t="s">
        <v>408</v>
      </c>
      <c r="C21" s="378" t="s">
        <v>409</v>
      </c>
      <c r="D21" s="380">
        <v>0</v>
      </c>
      <c r="E21" s="381">
        <v>128928.22</v>
      </c>
      <c r="F21" s="178">
        <f t="shared" si="1"/>
        <v>-1188621.6399999999</v>
      </c>
      <c r="H21" s="383"/>
    </row>
    <row r="22" spans="1:8" s="389" customFormat="1" ht="15" customHeight="1">
      <c r="A22" s="389">
        <v>651583.69999999995</v>
      </c>
      <c r="B22" s="378" t="s">
        <v>26</v>
      </c>
      <c r="C22" s="378" t="s">
        <v>27</v>
      </c>
      <c r="D22" s="380">
        <v>356533.82</v>
      </c>
      <c r="E22" s="381">
        <v>548424.85</v>
      </c>
      <c r="F22" s="178">
        <f t="shared" si="1"/>
        <v>-843474.72999999975</v>
      </c>
      <c r="H22" s="383"/>
    </row>
    <row r="23" spans="1:8" s="389" customFormat="1" ht="15" customHeight="1">
      <c r="A23" s="389">
        <v>19073841.179999989</v>
      </c>
      <c r="B23" s="287" t="s">
        <v>61</v>
      </c>
      <c r="C23" s="353" t="s">
        <v>62</v>
      </c>
      <c r="D23" s="380"/>
      <c r="E23" s="381">
        <v>7574108.0100000054</v>
      </c>
      <c r="F23" s="178">
        <f t="shared" si="1"/>
        <v>-26647949.189999994</v>
      </c>
      <c r="H23" s="384"/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  <c r="H24" s="383"/>
    </row>
    <row r="25" spans="1:8" s="389" customFormat="1" ht="15" customHeight="1">
      <c r="B25" s="392" t="s">
        <v>431</v>
      </c>
      <c r="C25" s="392" t="s">
        <v>432</v>
      </c>
      <c r="D25" s="380"/>
      <c r="E25" s="391">
        <v>4128184.7</v>
      </c>
      <c r="F25" s="178">
        <f t="shared" si="1"/>
        <v>-4128184.7</v>
      </c>
      <c r="H25" s="384"/>
    </row>
    <row r="26" spans="1:8" ht="15" customHeight="1">
      <c r="B26" s="378" t="s">
        <v>30</v>
      </c>
      <c r="C26" s="378" t="s">
        <v>31</v>
      </c>
      <c r="D26" s="380">
        <v>0</v>
      </c>
      <c r="E26" s="391">
        <v>12147532.800000001</v>
      </c>
      <c r="F26" s="178">
        <f t="shared" si="1"/>
        <v>-12147532.800000001</v>
      </c>
      <c r="G26" s="384">
        <f>SUM(F25:F26)</f>
        <v>-16275717.5</v>
      </c>
    </row>
    <row r="27" spans="1:8" ht="15" customHeight="1">
      <c r="B27" s="378" t="s">
        <v>36</v>
      </c>
      <c r="C27" s="378" t="s">
        <v>37</v>
      </c>
      <c r="D27" s="380">
        <v>119732.01</v>
      </c>
      <c r="E27" s="381">
        <v>0</v>
      </c>
      <c r="F27" s="388">
        <f>D27</f>
        <v>119732.01</v>
      </c>
    </row>
    <row r="28" spans="1:8">
      <c r="B28" s="378" t="s">
        <v>38</v>
      </c>
      <c r="C28" s="378" t="s">
        <v>39</v>
      </c>
      <c r="D28" s="380">
        <v>1032421.92</v>
      </c>
      <c r="E28" s="381">
        <v>0</v>
      </c>
      <c r="F28" s="399">
        <f t="shared" ref="F28:F43" si="2">D28</f>
        <v>1032421.92</v>
      </c>
    </row>
    <row r="29" spans="1:8">
      <c r="B29" s="378" t="s">
        <v>426</v>
      </c>
      <c r="C29" s="378" t="s">
        <v>427</v>
      </c>
      <c r="D29" s="380">
        <v>1451818.89</v>
      </c>
      <c r="E29" s="381">
        <v>0</v>
      </c>
      <c r="F29" s="385">
        <f t="shared" si="2"/>
        <v>1451818.89</v>
      </c>
    </row>
    <row r="30" spans="1:8" ht="15" customHeight="1">
      <c r="B30" s="378" t="s">
        <v>40</v>
      </c>
      <c r="C30" s="378" t="s">
        <v>41</v>
      </c>
      <c r="D30" s="380">
        <v>1675191.31</v>
      </c>
      <c r="E30" s="381">
        <v>0</v>
      </c>
      <c r="F30" s="388">
        <f t="shared" si="2"/>
        <v>1675191.31</v>
      </c>
    </row>
    <row r="31" spans="1:8" ht="15" customHeight="1">
      <c r="B31" s="378" t="s">
        <v>414</v>
      </c>
      <c r="C31" s="378" t="s">
        <v>42</v>
      </c>
      <c r="D31" s="380">
        <v>30315.040000000001</v>
      </c>
      <c r="E31" s="381">
        <v>0</v>
      </c>
      <c r="F31" s="398">
        <f t="shared" si="2"/>
        <v>30315.040000000001</v>
      </c>
    </row>
    <row r="32" spans="1:8" ht="15" customHeight="1">
      <c r="B32" s="378" t="s">
        <v>43</v>
      </c>
      <c r="C32" s="378" t="s">
        <v>44</v>
      </c>
      <c r="D32" s="380">
        <v>378467</v>
      </c>
      <c r="E32" s="381">
        <v>0</v>
      </c>
      <c r="F32" s="397">
        <f t="shared" si="2"/>
        <v>378467</v>
      </c>
    </row>
    <row r="33" spans="2:7" ht="15" customHeight="1">
      <c r="B33" s="378" t="s">
        <v>417</v>
      </c>
      <c r="C33" s="378" t="s">
        <v>418</v>
      </c>
      <c r="D33" s="380">
        <v>163682.87</v>
      </c>
      <c r="E33" s="381">
        <v>0</v>
      </c>
      <c r="F33" s="385">
        <f t="shared" si="2"/>
        <v>163682.87</v>
      </c>
    </row>
    <row r="34" spans="2:7" ht="15" customHeight="1">
      <c r="B34" s="378" t="s">
        <v>419</v>
      </c>
      <c r="C34" s="378" t="s">
        <v>420</v>
      </c>
      <c r="D34" s="380">
        <v>27590.09</v>
      </c>
      <c r="E34" s="381">
        <v>0</v>
      </c>
      <c r="F34" s="385">
        <f t="shared" si="2"/>
        <v>27590.09</v>
      </c>
    </row>
    <row r="35" spans="2:7" ht="15" customHeight="1">
      <c r="B35" s="378" t="s">
        <v>421</v>
      </c>
      <c r="C35" s="378" t="s">
        <v>422</v>
      </c>
      <c r="D35" s="380">
        <v>163513.9</v>
      </c>
      <c r="E35" s="381">
        <v>0</v>
      </c>
      <c r="F35" s="385">
        <f t="shared" si="2"/>
        <v>163513.9</v>
      </c>
    </row>
    <row r="36" spans="2:7">
      <c r="B36" s="378" t="s">
        <v>425</v>
      </c>
      <c r="C36" s="378" t="s">
        <v>33</v>
      </c>
      <c r="D36" s="380">
        <v>17800</v>
      </c>
      <c r="E36" s="381">
        <v>0</v>
      </c>
      <c r="F36" s="399">
        <f t="shared" si="2"/>
        <v>17800</v>
      </c>
    </row>
    <row r="37" spans="2:7" ht="15" customHeight="1">
      <c r="B37" s="378" t="s">
        <v>465</v>
      </c>
      <c r="C37" s="378" t="s">
        <v>466</v>
      </c>
      <c r="D37" s="380">
        <v>272448</v>
      </c>
      <c r="E37" s="381">
        <v>0</v>
      </c>
      <c r="F37" s="399">
        <f t="shared" si="2"/>
        <v>272448</v>
      </c>
    </row>
    <row r="38" spans="2:7">
      <c r="B38" s="378" t="s">
        <v>46</v>
      </c>
      <c r="C38" s="378" t="s">
        <v>47</v>
      </c>
      <c r="D38" s="380">
        <v>6780944.4000000004</v>
      </c>
      <c r="E38" s="381">
        <v>0</v>
      </c>
      <c r="F38" s="388">
        <f t="shared" si="2"/>
        <v>6780944.4000000004</v>
      </c>
      <c r="G38" s="384">
        <f>SUM(F38+F30+F27)</f>
        <v>8575867.7200000007</v>
      </c>
    </row>
    <row r="39" spans="2:7">
      <c r="B39" s="378" t="s">
        <v>34</v>
      </c>
      <c r="C39" s="378" t="s">
        <v>35</v>
      </c>
      <c r="D39" s="380">
        <v>128928.22</v>
      </c>
      <c r="E39" s="381">
        <v>0</v>
      </c>
      <c r="F39" s="385">
        <f t="shared" si="2"/>
        <v>128928.22</v>
      </c>
    </row>
    <row r="40" spans="2:7" ht="15" customHeight="1">
      <c r="B40" s="378" t="s">
        <v>440</v>
      </c>
      <c r="C40" s="378" t="s">
        <v>441</v>
      </c>
      <c r="D40" s="380">
        <v>391000</v>
      </c>
      <c r="E40" s="381">
        <v>0</v>
      </c>
      <c r="F40" s="399">
        <f t="shared" si="2"/>
        <v>391000</v>
      </c>
    </row>
    <row r="41" spans="2:7">
      <c r="B41" s="378" t="s">
        <v>428</v>
      </c>
      <c r="C41" s="378" t="s">
        <v>429</v>
      </c>
      <c r="D41" s="380">
        <v>1368023.95</v>
      </c>
      <c r="E41" s="381">
        <v>0</v>
      </c>
      <c r="F41" s="385">
        <f t="shared" si="2"/>
        <v>1368023.95</v>
      </c>
    </row>
    <row r="42" spans="2:7">
      <c r="B42" s="378" t="s">
        <v>52</v>
      </c>
      <c r="C42" s="378" t="s">
        <v>53</v>
      </c>
      <c r="D42" s="380">
        <v>648935.02</v>
      </c>
      <c r="E42" s="381">
        <v>0</v>
      </c>
      <c r="F42" s="385">
        <f t="shared" si="2"/>
        <v>648935.02</v>
      </c>
      <c r="G42" s="384">
        <f>SUM(F42+F41+F39+F35+F33+F34+F29)</f>
        <v>3952492.9399999995</v>
      </c>
    </row>
    <row r="43" spans="2:7">
      <c r="B43" s="378" t="s">
        <v>434</v>
      </c>
      <c r="C43" s="378" t="s">
        <v>435</v>
      </c>
      <c r="D43" s="380">
        <v>316850</v>
      </c>
      <c r="E43" s="381">
        <v>0</v>
      </c>
      <c r="F43" s="399">
        <f t="shared" si="2"/>
        <v>316850</v>
      </c>
      <c r="G43" s="384">
        <f>SUM(F43+F40+F37+F36+F28)</f>
        <v>2030519.92</v>
      </c>
    </row>
    <row r="44" spans="2:7">
      <c r="B44" s="379" t="s">
        <v>57</v>
      </c>
      <c r="C44" s="390" t="s">
        <v>58</v>
      </c>
      <c r="D44" s="382">
        <f>SUM(D9:D43)</f>
        <v>56317417.450000003</v>
      </c>
      <c r="E44" s="382">
        <f>SUM(E9:E43)</f>
        <v>56317417.450000003</v>
      </c>
      <c r="F44" s="396">
        <f>SUM(F9:F43)</f>
        <v>2.5611370801925659E-9</v>
      </c>
    </row>
    <row r="45" spans="2:7" ht="18" customHeight="1">
      <c r="D45" s="383"/>
      <c r="E45" s="383"/>
    </row>
    <row r="47" spans="2:7">
      <c r="D47" s="384" t="s">
        <v>102</v>
      </c>
      <c r="F47" s="384">
        <f>SUM(F27:F43)</f>
        <v>14967662.619999999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Impresion10/14/2024 2:33:02 PM &amp;R&amp;"Segoe UI,Regular"&amp;10 Pagina : 1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pane xSplit="2" ySplit="8" topLeftCell="C15" activePane="bottomRight" state="frozen"/>
      <selection pane="topRight" activeCell="C1" sqref="C1"/>
      <selection pane="bottomLeft" activeCell="A11" sqref="A11"/>
      <selection pane="bottomRight" activeCell="F22" sqref="F22"/>
    </sheetView>
  </sheetViews>
  <sheetFormatPr baseColWidth="10" defaultRowHeight="15"/>
  <cols>
    <col min="1" max="1" width="15.7109375" style="374" customWidth="1"/>
    <col min="2" max="2" width="14.42578125" style="374" customWidth="1"/>
    <col min="3" max="3" width="41" style="374" customWidth="1"/>
    <col min="4" max="5" width="14.28515625" style="374" bestFit="1" customWidth="1"/>
    <col min="6" max="6" width="18" style="374" customWidth="1"/>
    <col min="7" max="7" width="14.140625" style="374" customWidth="1"/>
    <col min="8" max="16384" width="11.42578125" style="374"/>
  </cols>
  <sheetData>
    <row r="1" spans="1:7" ht="21" customHeight="1"/>
    <row r="2" spans="1:7" ht="19.5" customHeight="1">
      <c r="A2" s="446" t="s">
        <v>1</v>
      </c>
      <c r="B2" s="446"/>
      <c r="C2" s="446"/>
      <c r="D2" s="446"/>
      <c r="E2" s="446"/>
      <c r="F2" s="446"/>
    </row>
    <row r="3" spans="1:7" ht="22.9" customHeight="1">
      <c r="A3" s="446" t="s">
        <v>464</v>
      </c>
      <c r="B3" s="446"/>
      <c r="C3" s="446"/>
      <c r="D3" s="446"/>
      <c r="E3" s="446"/>
      <c r="F3" s="446"/>
    </row>
    <row r="4" spans="1:7" ht="15.75" customHeight="1">
      <c r="A4" s="446" t="s">
        <v>2</v>
      </c>
      <c r="B4" s="446"/>
      <c r="C4" s="446"/>
      <c r="D4" s="446"/>
      <c r="E4" s="446"/>
      <c r="F4" s="446"/>
    </row>
    <row r="5" spans="1:7" ht="18" customHeight="1">
      <c r="C5" s="376"/>
    </row>
    <row r="6" spans="1:7">
      <c r="E6" s="376"/>
    </row>
    <row r="7" spans="1:7" ht="14.2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83">
        <v>1520.4700000000012</v>
      </c>
      <c r="B9" s="378" t="s">
        <v>11</v>
      </c>
      <c r="C9" s="378" t="s">
        <v>12</v>
      </c>
      <c r="D9" s="380">
        <v>371551.71</v>
      </c>
      <c r="E9" s="381">
        <v>186383.08</v>
      </c>
      <c r="F9" s="178">
        <f>A9+D9-E9</f>
        <v>186689.10000000006</v>
      </c>
    </row>
    <row r="10" spans="1:7" ht="15" customHeight="1">
      <c r="A10" s="383">
        <v>5768.2900000018999</v>
      </c>
      <c r="B10" s="378" t="s">
        <v>14</v>
      </c>
      <c r="C10" s="378" t="s">
        <v>15</v>
      </c>
      <c r="D10" s="380">
        <v>7882284.6299999999</v>
      </c>
      <c r="E10" s="381">
        <v>3941001.56</v>
      </c>
      <c r="F10" s="178">
        <f t="shared" ref="F10:F12" si="0">A10+D10-E10</f>
        <v>3947051.3600000017</v>
      </c>
    </row>
    <row r="11" spans="1:7" ht="15" customHeight="1">
      <c r="A11" s="383">
        <v>16196882.119999999</v>
      </c>
      <c r="B11" s="378" t="s">
        <v>9</v>
      </c>
      <c r="C11" s="378" t="s">
        <v>10</v>
      </c>
      <c r="D11" s="380">
        <v>9018812.1400000006</v>
      </c>
      <c r="E11" s="381">
        <v>6457735.8200000003</v>
      </c>
      <c r="F11" s="178">
        <f t="shared" si="0"/>
        <v>18757958.439999998</v>
      </c>
      <c r="G11" s="384">
        <f>SUM(F9:F11)</f>
        <v>22891698.899999999</v>
      </c>
    </row>
    <row r="12" spans="1:7" ht="15" customHeight="1">
      <c r="A12" s="383"/>
      <c r="B12" s="175" t="s">
        <v>16</v>
      </c>
      <c r="C12" s="351" t="s">
        <v>17</v>
      </c>
      <c r="D12" s="380">
        <v>10125703.189999999</v>
      </c>
      <c r="E12" s="381"/>
      <c r="F12" s="178">
        <f t="shared" si="0"/>
        <v>10125703.189999999</v>
      </c>
    </row>
    <row r="13" spans="1:7" ht="15" customHeight="1">
      <c r="A13" s="383"/>
      <c r="B13" s="241" t="s">
        <v>18</v>
      </c>
      <c r="C13" s="352" t="s">
        <v>19</v>
      </c>
      <c r="D13" s="380"/>
      <c r="E13" s="381"/>
      <c r="F13" s="178">
        <f t="shared" ref="F13:F17" si="1">A13+D13-E13</f>
        <v>0</v>
      </c>
    </row>
    <row r="14" spans="1:7" ht="15" customHeight="1">
      <c r="A14" s="383">
        <v>1685314.4</v>
      </c>
      <c r="B14" s="287" t="s">
        <v>20</v>
      </c>
      <c r="C14" s="353" t="s">
        <v>21</v>
      </c>
      <c r="D14" s="380"/>
      <c r="E14" s="381"/>
      <c r="F14" s="178">
        <f t="shared" si="1"/>
        <v>1685314.4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1"/>
        <v>6070784.4100000001</v>
      </c>
    </row>
    <row r="16" spans="1:7" ht="15" customHeight="1">
      <c r="A16" s="383">
        <v>9378170.8699999973</v>
      </c>
      <c r="B16" s="287" t="s">
        <v>24</v>
      </c>
      <c r="C16" s="353" t="s">
        <v>25</v>
      </c>
      <c r="D16" s="380"/>
      <c r="E16" s="381"/>
      <c r="F16" s="178">
        <f t="shared" si="1"/>
        <v>9378170.8699999973</v>
      </c>
    </row>
    <row r="17" spans="1:7" ht="15" customHeight="1">
      <c r="A17" s="383">
        <v>1345990.2599999998</v>
      </c>
      <c r="B17" s="241" t="s">
        <v>59</v>
      </c>
      <c r="C17" s="352" t="s">
        <v>60</v>
      </c>
      <c r="D17" s="380"/>
      <c r="E17" s="381"/>
      <c r="F17" s="178">
        <f t="shared" si="1"/>
        <v>1345990.2599999998</v>
      </c>
      <c r="G17" s="384">
        <f>SUM(F14:F17)</f>
        <v>18480259.939999998</v>
      </c>
    </row>
    <row r="18" spans="1:7" ht="15" customHeight="1">
      <c r="B18" s="378" t="s">
        <v>423</v>
      </c>
      <c r="C18" s="378" t="s">
        <v>424</v>
      </c>
      <c r="D18" s="380">
        <v>0</v>
      </c>
      <c r="E18" s="381">
        <v>140106.29999999999</v>
      </c>
      <c r="F18" s="178">
        <f t="shared" ref="F18:F25" si="2">-(E18+A18-D18)</f>
        <v>-140106.29999999999</v>
      </c>
    </row>
    <row r="19" spans="1:7" ht="15" customHeight="1">
      <c r="A19" s="374">
        <v>3761515.34</v>
      </c>
      <c r="B19" s="378" t="s">
        <v>28</v>
      </c>
      <c r="C19" s="378" t="s">
        <v>29</v>
      </c>
      <c r="D19" s="380">
        <v>8350777.0999999996</v>
      </c>
      <c r="E19" s="381">
        <v>18812758.93</v>
      </c>
      <c r="F19" s="178">
        <f t="shared" si="2"/>
        <v>-14223497.17</v>
      </c>
    </row>
    <row r="20" spans="1:7" ht="15" customHeight="1">
      <c r="A20" s="374">
        <v>5642226.3200000003</v>
      </c>
      <c r="B20" s="378" t="s">
        <v>406</v>
      </c>
      <c r="C20" s="378" t="s">
        <v>407</v>
      </c>
      <c r="D20" s="380">
        <v>0</v>
      </c>
      <c r="E20" s="381">
        <v>763280.88</v>
      </c>
      <c r="F20" s="178">
        <f t="shared" si="2"/>
        <v>-6405507.2000000002</v>
      </c>
    </row>
    <row r="21" spans="1:7" ht="15" customHeight="1">
      <c r="A21" s="374">
        <v>927549.58</v>
      </c>
      <c r="B21" s="378" t="s">
        <v>408</v>
      </c>
      <c r="C21" s="378" t="s">
        <v>409</v>
      </c>
      <c r="D21" s="380">
        <v>0</v>
      </c>
      <c r="E21" s="381">
        <v>132143.84</v>
      </c>
      <c r="F21" s="178">
        <f t="shared" si="2"/>
        <v>-1059693.42</v>
      </c>
    </row>
    <row r="22" spans="1:7" ht="15" customHeight="1">
      <c r="A22" s="374">
        <v>589001.96</v>
      </c>
      <c r="B22" s="378" t="s">
        <v>26</v>
      </c>
      <c r="C22" s="378" t="s">
        <v>27</v>
      </c>
      <c r="D22" s="380">
        <v>315967.17</v>
      </c>
      <c r="E22" s="381">
        <v>378548.91</v>
      </c>
      <c r="F22" s="178">
        <f t="shared" si="2"/>
        <v>-651583.69999999995</v>
      </c>
    </row>
    <row r="23" spans="1:7" ht="15" customHeight="1">
      <c r="A23" s="374">
        <v>23764137.619999975</v>
      </c>
      <c r="B23" s="287" t="s">
        <v>61</v>
      </c>
      <c r="C23" s="353" t="s">
        <v>62</v>
      </c>
      <c r="D23" s="380"/>
      <c r="E23" s="381">
        <v>10125703.19000002</v>
      </c>
      <c r="F23" s="178">
        <f t="shared" si="2"/>
        <v>-33889840.809999995</v>
      </c>
    </row>
    <row r="24" spans="1:7" ht="15" customHeight="1">
      <c r="B24" s="173" t="s">
        <v>63</v>
      </c>
      <c r="C24" s="354" t="s">
        <v>64</v>
      </c>
      <c r="D24" s="380"/>
      <c r="E24" s="381"/>
      <c r="F24" s="178">
        <f t="shared" si="2"/>
        <v>0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17272648.48</v>
      </c>
      <c r="F25" s="178">
        <f t="shared" si="2"/>
        <v>-17272648.48</v>
      </c>
    </row>
    <row r="26" spans="1:7" ht="15" customHeight="1">
      <c r="B26" s="378" t="s">
        <v>36</v>
      </c>
      <c r="C26" s="378" t="s">
        <v>37</v>
      </c>
      <c r="D26" s="380">
        <v>129029.03</v>
      </c>
      <c r="E26" s="381">
        <v>0</v>
      </c>
      <c r="F26" s="387">
        <f>D26</f>
        <v>129029.03</v>
      </c>
    </row>
    <row r="27" spans="1:7" ht="15" customHeight="1">
      <c r="B27" s="378" t="s">
        <v>38</v>
      </c>
      <c r="C27" s="378" t="s">
        <v>39</v>
      </c>
      <c r="D27" s="380">
        <v>675714</v>
      </c>
      <c r="E27" s="381">
        <v>0</v>
      </c>
      <c r="F27" s="386">
        <f t="shared" ref="F27:F37" si="3">D27</f>
        <v>675714</v>
      </c>
    </row>
    <row r="28" spans="1:7" ht="15" customHeight="1">
      <c r="B28" s="378" t="s">
        <v>426</v>
      </c>
      <c r="C28" s="378" t="s">
        <v>427</v>
      </c>
      <c r="D28" s="380">
        <v>763280.88</v>
      </c>
      <c r="E28" s="381">
        <v>0</v>
      </c>
      <c r="F28" s="385">
        <f t="shared" si="3"/>
        <v>763280.88</v>
      </c>
    </row>
    <row r="29" spans="1:7" ht="15" customHeight="1">
      <c r="B29" s="378" t="s">
        <v>40</v>
      </c>
      <c r="C29" s="378" t="s">
        <v>41</v>
      </c>
      <c r="D29" s="380">
        <v>4730806.7300000004</v>
      </c>
      <c r="E29" s="381">
        <v>0</v>
      </c>
      <c r="F29" s="387">
        <f t="shared" si="3"/>
        <v>4730806.7300000004</v>
      </c>
    </row>
    <row r="30" spans="1:7" ht="15" customHeight="1">
      <c r="B30" s="378" t="s">
        <v>414</v>
      </c>
      <c r="C30" s="378" t="s">
        <v>42</v>
      </c>
      <c r="D30" s="380">
        <v>18141.740000000002</v>
      </c>
      <c r="E30" s="381">
        <v>0</v>
      </c>
      <c r="F30" s="384">
        <f t="shared" si="3"/>
        <v>18141.740000000002</v>
      </c>
    </row>
    <row r="31" spans="1:7" ht="15" customHeight="1">
      <c r="B31" s="378" t="s">
        <v>43</v>
      </c>
      <c r="C31" s="378" t="s">
        <v>44</v>
      </c>
      <c r="D31" s="380">
        <v>992221.21</v>
      </c>
      <c r="E31" s="381">
        <v>0</v>
      </c>
      <c r="F31" s="388">
        <f t="shared" si="3"/>
        <v>992221.21</v>
      </c>
    </row>
    <row r="32" spans="1:7" ht="15" customHeight="1">
      <c r="B32" s="378" t="s">
        <v>446</v>
      </c>
      <c r="C32" s="378" t="s">
        <v>447</v>
      </c>
      <c r="D32" s="380">
        <v>53974.01</v>
      </c>
      <c r="E32" s="381">
        <v>0</v>
      </c>
      <c r="F32" s="385">
        <f t="shared" si="3"/>
        <v>53974.01</v>
      </c>
    </row>
    <row r="33" spans="2:7" ht="15" customHeight="1">
      <c r="B33" s="378" t="s">
        <v>46</v>
      </c>
      <c r="C33" s="378" t="s">
        <v>47</v>
      </c>
      <c r="D33" s="380">
        <v>12362487.960000001</v>
      </c>
      <c r="E33" s="381">
        <v>0</v>
      </c>
      <c r="F33" s="387">
        <f t="shared" si="3"/>
        <v>12362487.960000001</v>
      </c>
      <c r="G33" s="384">
        <f>SUM(F33+F29+F26)</f>
        <v>17222323.720000003</v>
      </c>
    </row>
    <row r="34" spans="2:7" ht="15" customHeight="1">
      <c r="B34" s="378" t="s">
        <v>34</v>
      </c>
      <c r="C34" s="378" t="s">
        <v>35</v>
      </c>
      <c r="D34" s="380">
        <v>132143.84</v>
      </c>
      <c r="E34" s="381">
        <v>0</v>
      </c>
      <c r="F34" s="385">
        <f t="shared" si="3"/>
        <v>132143.84</v>
      </c>
    </row>
    <row r="35" spans="2:7">
      <c r="B35" s="378" t="s">
        <v>428</v>
      </c>
      <c r="C35" s="378" t="s">
        <v>429</v>
      </c>
      <c r="D35" s="380">
        <v>1350515.33</v>
      </c>
      <c r="E35" s="381">
        <v>0</v>
      </c>
      <c r="F35" s="385">
        <f t="shared" si="3"/>
        <v>1350515.33</v>
      </c>
    </row>
    <row r="36" spans="2:7" ht="15" customHeight="1">
      <c r="B36" s="378" t="s">
        <v>52</v>
      </c>
      <c r="C36" s="378" t="s">
        <v>53</v>
      </c>
      <c r="D36" s="380">
        <v>798450.32</v>
      </c>
      <c r="E36" s="381">
        <v>0</v>
      </c>
      <c r="F36" s="385">
        <f t="shared" si="3"/>
        <v>798450.32</v>
      </c>
      <c r="G36" s="384">
        <f>SUM(F36+F35+F34+F32+F28)</f>
        <v>3098364.3799999994</v>
      </c>
    </row>
    <row r="37" spans="2:7" ht="15" customHeight="1">
      <c r="B37" s="378" t="s">
        <v>434</v>
      </c>
      <c r="C37" s="378" t="s">
        <v>435</v>
      </c>
      <c r="D37" s="380">
        <v>138450</v>
      </c>
      <c r="E37" s="381">
        <v>0</v>
      </c>
      <c r="F37" s="386">
        <f t="shared" si="3"/>
        <v>138450</v>
      </c>
      <c r="G37" s="384">
        <f>SUM(F37+F27)</f>
        <v>814164</v>
      </c>
    </row>
    <row r="38" spans="2:7">
      <c r="B38" s="379" t="s">
        <v>57</v>
      </c>
      <c r="C38" s="379" t="s">
        <v>58</v>
      </c>
      <c r="D38" s="382">
        <f>SUM(D9:D37)</f>
        <v>58210310.990000017</v>
      </c>
      <c r="E38" s="382">
        <f>SUM(E9:E37)</f>
        <v>58210310.990000024</v>
      </c>
      <c r="F38" s="384">
        <f>SUM(F9:F37)</f>
        <v>-4.0745362639427185E-9</v>
      </c>
    </row>
    <row r="39" spans="2:7" ht="13.5" customHeight="1"/>
    <row r="40" spans="2:7" ht="18.75" customHeight="1">
      <c r="D40" s="384">
        <f>D38-E38</f>
        <v>0</v>
      </c>
    </row>
    <row r="41" spans="2:7">
      <c r="F41" s="384">
        <f>SUM(F26:F37)</f>
        <v>22145215.050000004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Impresion9/10/2024 10:21:44 AM &amp;R&amp;"Segoe UI,Regular"&amp;10 Pagina : 1 de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6.85546875" style="369" customWidth="1"/>
    <col min="2" max="2" width="20.42578125" style="360" customWidth="1"/>
    <col min="3" max="3" width="45.5703125" style="360" customWidth="1"/>
    <col min="4" max="4" width="16" style="360" customWidth="1"/>
    <col min="5" max="5" width="14.28515625" style="360" bestFit="1" customWidth="1"/>
    <col min="6" max="6" width="16" style="360" customWidth="1"/>
    <col min="7" max="7" width="16.7109375" style="360" customWidth="1"/>
    <col min="8" max="16384" width="11.42578125" style="360"/>
  </cols>
  <sheetData>
    <row r="1" spans="1:7" ht="18.75" customHeight="1"/>
    <row r="2" spans="1:7" ht="18.75" customHeight="1">
      <c r="A2" s="446" t="s">
        <v>1</v>
      </c>
      <c r="B2" s="446"/>
      <c r="C2" s="446"/>
      <c r="D2" s="446"/>
      <c r="E2" s="446"/>
      <c r="F2" s="446"/>
    </row>
    <row r="3" spans="1:7" ht="18.75" customHeight="1">
      <c r="A3" s="446" t="s">
        <v>463</v>
      </c>
      <c r="B3" s="446"/>
      <c r="C3" s="446"/>
      <c r="D3" s="446"/>
      <c r="E3" s="446"/>
      <c r="F3" s="446"/>
    </row>
    <row r="4" spans="1:7" ht="18.75" customHeight="1">
      <c r="A4" s="446" t="s">
        <v>2</v>
      </c>
      <c r="B4" s="446"/>
      <c r="C4" s="446"/>
      <c r="D4" s="446"/>
      <c r="E4" s="446"/>
      <c r="F4" s="446"/>
    </row>
    <row r="5" spans="1:7" ht="18.75" customHeight="1">
      <c r="C5" s="365"/>
    </row>
    <row r="6" spans="1:7" ht="18.75" customHeight="1"/>
    <row r="7" spans="1:7">
      <c r="A7" s="348" t="s">
        <v>430</v>
      </c>
      <c r="B7" s="361" t="s">
        <v>4</v>
      </c>
      <c r="C7" s="361" t="s">
        <v>5</v>
      </c>
      <c r="D7" s="361" t="s">
        <v>6</v>
      </c>
      <c r="E7" s="362" t="s">
        <v>7</v>
      </c>
      <c r="F7" s="345" t="s">
        <v>8</v>
      </c>
    </row>
    <row r="8" spans="1:7" ht="15" customHeight="1">
      <c r="A8" s="369">
        <v>1203.179999999993</v>
      </c>
      <c r="B8" s="363" t="s">
        <v>11</v>
      </c>
      <c r="C8" s="363" t="s">
        <v>12</v>
      </c>
      <c r="D8" s="366">
        <v>185342.22</v>
      </c>
      <c r="E8" s="367">
        <v>185024.93</v>
      </c>
      <c r="F8" s="178">
        <f>A8+D8-E8</f>
        <v>1520.4700000000012</v>
      </c>
    </row>
    <row r="9" spans="1:7" ht="15" customHeight="1">
      <c r="A9" s="369">
        <v>5316.1400000015274</v>
      </c>
      <c r="B9" s="363" t="s">
        <v>14</v>
      </c>
      <c r="C9" s="363" t="s">
        <v>15</v>
      </c>
      <c r="D9" s="366">
        <v>3941910.22</v>
      </c>
      <c r="E9" s="367">
        <v>3941458.07</v>
      </c>
      <c r="F9" s="178">
        <f t="shared" ref="F9:F16" si="0">A9+D9-E9</f>
        <v>5768.2900000018999</v>
      </c>
    </row>
    <row r="10" spans="1:7" ht="15" customHeight="1">
      <c r="A10" s="369">
        <v>15193264.040000007</v>
      </c>
      <c r="B10" s="363" t="s">
        <v>9</v>
      </c>
      <c r="C10" s="363" t="s">
        <v>10</v>
      </c>
      <c r="D10" s="366">
        <v>8106573.5999999996</v>
      </c>
      <c r="E10" s="367">
        <v>7102855.4000000004</v>
      </c>
      <c r="F10" s="178">
        <f t="shared" si="0"/>
        <v>16196982.240000008</v>
      </c>
      <c r="G10" s="370">
        <f>SUM(F8:F10)</f>
        <v>16204271.000000009</v>
      </c>
    </row>
    <row r="11" spans="1:7" ht="15" customHeight="1">
      <c r="B11" s="175" t="s">
        <v>16</v>
      </c>
      <c r="C11" s="351" t="s">
        <v>17</v>
      </c>
      <c r="D11" s="366">
        <v>13291710.59</v>
      </c>
      <c r="E11" s="367"/>
      <c r="F11" s="178">
        <f t="shared" si="0"/>
        <v>13291710.59</v>
      </c>
    </row>
    <row r="12" spans="1:7" ht="15" customHeight="1">
      <c r="B12" s="241" t="s">
        <v>18</v>
      </c>
      <c r="C12" s="352" t="s">
        <v>19</v>
      </c>
      <c r="D12" s="366"/>
      <c r="E12" s="367"/>
      <c r="F12" s="178">
        <f t="shared" si="0"/>
        <v>0</v>
      </c>
    </row>
    <row r="13" spans="1:7" ht="15" customHeight="1">
      <c r="A13" s="369">
        <v>1672241.7000000002</v>
      </c>
      <c r="B13" s="287" t="s">
        <v>20</v>
      </c>
      <c r="C13" s="353" t="s">
        <v>21</v>
      </c>
      <c r="D13" s="366"/>
      <c r="E13" s="367"/>
      <c r="F13" s="178">
        <f t="shared" si="0"/>
        <v>1672241.7000000002</v>
      </c>
    </row>
    <row r="14" spans="1:7" ht="15" customHeight="1">
      <c r="A14" s="369">
        <v>6630192.8799999999</v>
      </c>
      <c r="B14" s="287" t="s">
        <v>22</v>
      </c>
      <c r="C14" s="353" t="s">
        <v>23</v>
      </c>
      <c r="D14" s="366"/>
      <c r="E14" s="367"/>
      <c r="F14" s="178">
        <f t="shared" si="0"/>
        <v>6630192.8799999999</v>
      </c>
    </row>
    <row r="15" spans="1:7" ht="15" customHeight="1">
      <c r="A15" s="369">
        <v>10526671.43</v>
      </c>
      <c r="B15" s="287" t="s">
        <v>24</v>
      </c>
      <c r="C15" s="353" t="s">
        <v>25</v>
      </c>
      <c r="D15" s="366"/>
      <c r="E15" s="367"/>
      <c r="F15" s="178">
        <f t="shared" si="0"/>
        <v>10526671.43</v>
      </c>
    </row>
    <row r="16" spans="1:7" ht="15" customHeight="1">
      <c r="A16" s="369">
        <v>5892.039999999979</v>
      </c>
      <c r="B16" s="241" t="s">
        <v>59</v>
      </c>
      <c r="C16" s="352" t="s">
        <v>60</v>
      </c>
      <c r="D16" s="366"/>
      <c r="E16" s="367"/>
      <c r="F16" s="178">
        <f t="shared" si="0"/>
        <v>5892.039999999979</v>
      </c>
      <c r="G16" s="370">
        <f>SUM(F13:F16)</f>
        <v>18834998.049999997</v>
      </c>
    </row>
    <row r="17" spans="1:6" ht="15" customHeight="1">
      <c r="B17" s="363" t="s">
        <v>423</v>
      </c>
      <c r="C17" s="363" t="s">
        <v>424</v>
      </c>
      <c r="D17" s="366">
        <v>143831.16</v>
      </c>
      <c r="E17" s="367">
        <v>143831.16</v>
      </c>
      <c r="F17" s="178">
        <f t="shared" ref="F17:F25" si="1">-(E17+A17-D17)</f>
        <v>0</v>
      </c>
    </row>
    <row r="18" spans="1:6" ht="15" customHeight="1">
      <c r="A18" s="369">
        <v>1672746.83</v>
      </c>
      <c r="B18" s="363" t="s">
        <v>28</v>
      </c>
      <c r="C18" s="363" t="s">
        <v>29</v>
      </c>
      <c r="D18" s="366">
        <v>8015966.9800000004</v>
      </c>
      <c r="E18" s="367">
        <v>10104735.49</v>
      </c>
      <c r="F18" s="178">
        <f t="shared" si="1"/>
        <v>-3761515.34</v>
      </c>
    </row>
    <row r="19" spans="1:6" ht="15" customHeight="1">
      <c r="A19" s="369">
        <v>4878945.4400000004</v>
      </c>
      <c r="B19" s="363" t="s">
        <v>406</v>
      </c>
      <c r="C19" s="363" t="s">
        <v>407</v>
      </c>
      <c r="D19" s="366">
        <v>0</v>
      </c>
      <c r="E19" s="367">
        <v>763280.88</v>
      </c>
      <c r="F19" s="178">
        <f t="shared" si="1"/>
        <v>-5642226.3200000003</v>
      </c>
    </row>
    <row r="20" spans="1:6" ht="15" customHeight="1">
      <c r="A20" s="369">
        <v>795105.74</v>
      </c>
      <c r="B20" s="363" t="s">
        <v>408</v>
      </c>
      <c r="C20" s="363" t="s">
        <v>409</v>
      </c>
      <c r="D20" s="366">
        <v>0</v>
      </c>
      <c r="E20" s="367">
        <v>132443.84</v>
      </c>
      <c r="F20" s="178">
        <f t="shared" si="1"/>
        <v>-927549.58</v>
      </c>
    </row>
    <row r="21" spans="1:6" ht="15" customHeight="1">
      <c r="A21" s="369">
        <v>625724.81000000006</v>
      </c>
      <c r="B21" s="363" t="s">
        <v>26</v>
      </c>
      <c r="C21" s="363" t="s">
        <v>27</v>
      </c>
      <c r="D21" s="366">
        <v>388510.74</v>
      </c>
      <c r="E21" s="367">
        <v>351787.89</v>
      </c>
      <c r="F21" s="178">
        <f t="shared" si="1"/>
        <v>-589001.96000000008</v>
      </c>
    </row>
    <row r="22" spans="1:6" ht="15" customHeight="1">
      <c r="B22" s="363" t="s">
        <v>461</v>
      </c>
      <c r="C22" s="363" t="s">
        <v>462</v>
      </c>
      <c r="D22" s="366">
        <v>12100</v>
      </c>
      <c r="E22" s="367">
        <v>12100</v>
      </c>
      <c r="F22" s="178">
        <f t="shared" si="1"/>
        <v>0</v>
      </c>
    </row>
    <row r="23" spans="1:6" ht="15" customHeight="1">
      <c r="A23" s="369">
        <v>26062258.590000022</v>
      </c>
      <c r="B23" s="287" t="s">
        <v>61</v>
      </c>
      <c r="C23" s="353" t="s">
        <v>62</v>
      </c>
      <c r="D23" s="366"/>
      <c r="E23" s="367">
        <v>13291710.589999996</v>
      </c>
      <c r="F23" s="178">
        <f t="shared" si="1"/>
        <v>-39353969.180000022</v>
      </c>
    </row>
    <row r="24" spans="1:6" ht="15" customHeight="1">
      <c r="B24" s="173" t="s">
        <v>63</v>
      </c>
      <c r="C24" s="354" t="s">
        <v>64</v>
      </c>
      <c r="D24" s="366"/>
      <c r="E24" s="367"/>
      <c r="F24" s="178">
        <f t="shared" si="1"/>
        <v>0</v>
      </c>
    </row>
    <row r="25" spans="1:6" ht="15" customHeight="1">
      <c r="B25" s="363" t="s">
        <v>30</v>
      </c>
      <c r="C25" s="363" t="s">
        <v>31</v>
      </c>
      <c r="D25" s="366">
        <v>0</v>
      </c>
      <c r="E25" s="367">
        <v>12233826.039999999</v>
      </c>
      <c r="F25" s="178">
        <f t="shared" si="1"/>
        <v>-12233826.039999999</v>
      </c>
    </row>
    <row r="26" spans="1:6" ht="15" customHeight="1">
      <c r="B26" s="363" t="s">
        <v>36</v>
      </c>
      <c r="C26" s="363" t="s">
        <v>37</v>
      </c>
      <c r="D26" s="366">
        <v>591063.96</v>
      </c>
      <c r="E26" s="367">
        <v>0</v>
      </c>
      <c r="F26" s="372">
        <f>D26</f>
        <v>591063.96</v>
      </c>
    </row>
    <row r="27" spans="1:6" ht="15" customHeight="1">
      <c r="B27" s="363" t="s">
        <v>38</v>
      </c>
      <c r="C27" s="363" t="s">
        <v>39</v>
      </c>
      <c r="D27" s="366">
        <v>435484.72</v>
      </c>
      <c r="E27" s="367">
        <v>0</v>
      </c>
      <c r="F27" s="373">
        <f t="shared" ref="F27:F43" si="2">D27</f>
        <v>435484.72</v>
      </c>
    </row>
    <row r="28" spans="1:6" ht="15" customHeight="1">
      <c r="B28" s="363" t="s">
        <v>426</v>
      </c>
      <c r="C28" s="363" t="s">
        <v>427</v>
      </c>
      <c r="D28" s="366">
        <v>763280.88</v>
      </c>
      <c r="E28" s="367">
        <v>0</v>
      </c>
      <c r="F28" s="371">
        <f t="shared" si="2"/>
        <v>763280.88</v>
      </c>
    </row>
    <row r="29" spans="1:6" ht="15" customHeight="1">
      <c r="B29" s="363" t="s">
        <v>40</v>
      </c>
      <c r="C29" s="363" t="s">
        <v>41</v>
      </c>
      <c r="D29" s="366">
        <v>3531450.75</v>
      </c>
      <c r="E29" s="367">
        <v>0</v>
      </c>
      <c r="F29" s="372">
        <f t="shared" si="2"/>
        <v>3531450.75</v>
      </c>
    </row>
    <row r="30" spans="1:6" ht="15" customHeight="1">
      <c r="B30" s="363" t="s">
        <v>414</v>
      </c>
      <c r="C30" s="363" t="s">
        <v>42</v>
      </c>
      <c r="D30" s="366">
        <v>18725.04</v>
      </c>
      <c r="E30" s="367">
        <v>0</v>
      </c>
      <c r="F30" s="370">
        <f t="shared" si="2"/>
        <v>18725.04</v>
      </c>
    </row>
    <row r="31" spans="1:6" ht="15" customHeight="1">
      <c r="B31" s="363" t="s">
        <v>43</v>
      </c>
      <c r="C31" s="363" t="s">
        <v>44</v>
      </c>
      <c r="D31" s="366">
        <v>938850.22</v>
      </c>
      <c r="E31" s="367">
        <v>0</v>
      </c>
      <c r="F31" s="370">
        <f t="shared" si="2"/>
        <v>938850.22</v>
      </c>
    </row>
    <row r="32" spans="1:6" ht="15" customHeight="1">
      <c r="B32" s="363" t="s">
        <v>417</v>
      </c>
      <c r="C32" s="363" t="s">
        <v>418</v>
      </c>
      <c r="D32" s="366">
        <v>164548.62</v>
      </c>
      <c r="E32" s="367">
        <v>0</v>
      </c>
      <c r="F32" s="371">
        <f t="shared" si="2"/>
        <v>164548.62</v>
      </c>
    </row>
    <row r="33" spans="2:7" ht="15" customHeight="1">
      <c r="B33" s="363" t="s">
        <v>419</v>
      </c>
      <c r="C33" s="363" t="s">
        <v>420</v>
      </c>
      <c r="D33" s="366">
        <v>27811.02</v>
      </c>
      <c r="E33" s="367">
        <v>0</v>
      </c>
      <c r="F33" s="371">
        <f t="shared" si="2"/>
        <v>27811.02</v>
      </c>
    </row>
    <row r="34" spans="2:7" ht="15" customHeight="1">
      <c r="B34" s="363" t="s">
        <v>421</v>
      </c>
      <c r="C34" s="363" t="s">
        <v>422</v>
      </c>
      <c r="D34" s="366">
        <v>164316.85</v>
      </c>
      <c r="E34" s="367">
        <v>0</v>
      </c>
      <c r="F34" s="371">
        <f t="shared" si="2"/>
        <v>164316.85</v>
      </c>
    </row>
    <row r="35" spans="2:7" ht="15" customHeight="1">
      <c r="B35" s="363" t="s">
        <v>425</v>
      </c>
      <c r="C35" s="363" t="s">
        <v>33</v>
      </c>
      <c r="D35" s="366">
        <v>23100</v>
      </c>
      <c r="E35" s="367">
        <v>0</v>
      </c>
      <c r="F35" s="373">
        <f t="shared" si="2"/>
        <v>23100</v>
      </c>
    </row>
    <row r="36" spans="2:7" ht="15" customHeight="1">
      <c r="B36" s="363" t="s">
        <v>446</v>
      </c>
      <c r="C36" s="363" t="s">
        <v>447</v>
      </c>
      <c r="D36" s="366">
        <v>75000</v>
      </c>
      <c r="E36" s="367">
        <v>0</v>
      </c>
      <c r="F36" s="371">
        <f t="shared" si="2"/>
        <v>75000</v>
      </c>
    </row>
    <row r="37" spans="2:7" ht="15" customHeight="1">
      <c r="B37" s="363" t="s">
        <v>46</v>
      </c>
      <c r="C37" s="363" t="s">
        <v>47</v>
      </c>
      <c r="D37" s="366">
        <v>4858758.2300000004</v>
      </c>
      <c r="E37" s="367">
        <v>0</v>
      </c>
      <c r="F37" s="372">
        <f t="shared" si="2"/>
        <v>4858758.2300000004</v>
      </c>
    </row>
    <row r="38" spans="2:7" ht="15" customHeight="1">
      <c r="B38" s="363" t="s">
        <v>34</v>
      </c>
      <c r="C38" s="363" t="s">
        <v>35</v>
      </c>
      <c r="D38" s="366">
        <v>132443.84</v>
      </c>
      <c r="E38" s="367">
        <v>0</v>
      </c>
      <c r="F38" s="371">
        <f t="shared" si="2"/>
        <v>132443.84</v>
      </c>
    </row>
    <row r="39" spans="2:7" ht="15" customHeight="1">
      <c r="B39" s="363" t="s">
        <v>49</v>
      </c>
      <c r="C39" s="363" t="s">
        <v>50</v>
      </c>
      <c r="D39" s="366">
        <v>4605.62</v>
      </c>
      <c r="E39" s="367">
        <v>0</v>
      </c>
      <c r="F39" s="372">
        <f t="shared" si="2"/>
        <v>4605.62</v>
      </c>
      <c r="G39" s="370">
        <f>SUM(F39+F37+F29+F26)</f>
        <v>8985878.5600000024</v>
      </c>
    </row>
    <row r="40" spans="2:7" ht="15" customHeight="1">
      <c r="B40" s="363" t="s">
        <v>428</v>
      </c>
      <c r="C40" s="363" t="s">
        <v>429</v>
      </c>
      <c r="D40" s="366">
        <v>503883.77</v>
      </c>
      <c r="E40" s="367">
        <v>0</v>
      </c>
      <c r="F40" s="371">
        <f t="shared" si="2"/>
        <v>503883.77</v>
      </c>
    </row>
    <row r="41" spans="2:7" ht="15" customHeight="1">
      <c r="B41" s="363" t="s">
        <v>52</v>
      </c>
      <c r="C41" s="363" t="s">
        <v>53</v>
      </c>
      <c r="D41" s="366">
        <v>1684735.26</v>
      </c>
      <c r="E41" s="367">
        <v>0</v>
      </c>
      <c r="F41" s="371">
        <f t="shared" si="2"/>
        <v>1684735.26</v>
      </c>
      <c r="G41" s="370">
        <f>SUM(F41+F40+F38+F36+F34+F33+F32+F28)</f>
        <v>3516020.24</v>
      </c>
    </row>
    <row r="42" spans="2:7" ht="15" customHeight="1">
      <c r="B42" s="363" t="s">
        <v>55</v>
      </c>
      <c r="C42" s="363" t="s">
        <v>56</v>
      </c>
      <c r="D42" s="366">
        <v>6000</v>
      </c>
      <c r="E42" s="367">
        <v>0</v>
      </c>
      <c r="F42" s="373">
        <f t="shared" si="2"/>
        <v>6000</v>
      </c>
    </row>
    <row r="43" spans="2:7" ht="15" customHeight="1">
      <c r="B43" s="363" t="s">
        <v>434</v>
      </c>
      <c r="C43" s="363" t="s">
        <v>435</v>
      </c>
      <c r="D43" s="366">
        <v>253050</v>
      </c>
      <c r="E43" s="367">
        <v>0</v>
      </c>
      <c r="F43" s="373">
        <f t="shared" si="2"/>
        <v>253050</v>
      </c>
      <c r="G43" s="370">
        <f>SUM(F43+F42+F35+F27)</f>
        <v>717634.72</v>
      </c>
    </row>
    <row r="44" spans="2:7">
      <c r="B44" s="364" t="s">
        <v>57</v>
      </c>
      <c r="C44" s="364" t="s">
        <v>58</v>
      </c>
      <c r="D44" s="368">
        <f>SUM(D8:D43)</f>
        <v>48263054.289999999</v>
      </c>
      <c r="E44" s="368">
        <f>SUM(E8:E43)</f>
        <v>48263054.289999999</v>
      </c>
      <c r="F44" s="370">
        <f>SUM(F8:F43)</f>
        <v>-7.6834112405776978E-9</v>
      </c>
    </row>
    <row r="45" spans="2:7" ht="15.75" customHeight="1"/>
    <row r="46" spans="2:7" ht="18" customHeight="1"/>
    <row r="47" spans="2:7">
      <c r="D47" s="370">
        <f>D44-E44</f>
        <v>0</v>
      </c>
    </row>
  </sheetData>
  <mergeCells count="3">
    <mergeCell ref="A3:F3"/>
    <mergeCell ref="A2:F2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/>
  <headerFooter alignWithMargins="0">
    <oddFooter>&amp;L&amp;"Segoe UI,Regular"&amp;10 Fecha y Hora de Impresion8/21/2024 12:11:06 PM &amp;R&amp;"Segoe UI,Regular"&amp;10 Pagina : 1 de 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34</vt:i4>
      </vt:variant>
    </vt:vector>
  </HeadingPairs>
  <TitlesOfParts>
    <vt:vector size="66" baseType="lpstr">
      <vt:lpstr>Balanza Marzo 2025</vt:lpstr>
      <vt:lpstr>Balanza Febrero 2025</vt:lpstr>
      <vt:lpstr>Balanza Enero 2025</vt:lpstr>
      <vt:lpstr>Balanza Diciembre 2024</vt:lpstr>
      <vt:lpstr>Balanza Noviembre 2024</vt:lpstr>
      <vt:lpstr>Balanza Octubre 2024</vt:lpstr>
      <vt:lpstr>Balanza Septimbre 2024</vt:lpstr>
      <vt:lpstr>Balanza Agosto 2024</vt:lpstr>
      <vt:lpstr>Balanza Julio 2024</vt:lpstr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Agosto 2024'!Área_de_impresión</vt:lpstr>
      <vt:lpstr>'Balanza Diciembre 2024'!Área_de_impresión</vt:lpstr>
      <vt:lpstr>'Balanza Enero 2024'!Área_de_impresión</vt:lpstr>
      <vt:lpstr>'Balanza Enero 2025'!Área_de_impresión</vt:lpstr>
      <vt:lpstr>'Balanza Febrero 2024'!Área_de_impresión</vt:lpstr>
      <vt:lpstr>'Balanza Febrero 2025'!Área_de_impresión</vt:lpstr>
      <vt:lpstr>'Balanza Junio 2024'!Área_de_impresión</vt:lpstr>
      <vt:lpstr>'Balanza Marzo 2024'!Área_de_impresión</vt:lpstr>
      <vt:lpstr>'Balanza Marzo 2025'!Área_de_impresión</vt:lpstr>
      <vt:lpstr>'Balanza MAYO 2023'!Área_de_impresión</vt:lpstr>
      <vt:lpstr>'Balanza Mayo 2024'!Área_de_impresión</vt:lpstr>
      <vt:lpstr>'Balanza Noviembre 2024'!Área_de_impresión</vt:lpstr>
      <vt:lpstr>'Balanza Octubre 2024'!Área_de_impresión</vt:lpstr>
      <vt:lpstr>'Balanza Septimbre 2024'!Área_de_impresión</vt:lpstr>
      <vt:lpstr>Efectivo!Área_de_impresión</vt:lpstr>
      <vt:lpstr>'ESF SNS'!Área_de_impresión</vt:lpstr>
      <vt:lpstr>'Balanza Abril 2024'!Títulos_a_imprimir</vt:lpstr>
      <vt:lpstr>'Balanza Agosto 2024'!Títulos_a_imprimir</vt:lpstr>
      <vt:lpstr>'Balanza Diciembre 2024'!Títulos_a_imprimir</vt:lpstr>
      <vt:lpstr>'Balanza ENERO 2023'!Títulos_a_imprimir</vt:lpstr>
      <vt:lpstr>'Balanza Enero 2024'!Títulos_a_imprimir</vt:lpstr>
      <vt:lpstr>'Balanza Enero 2025'!Títulos_a_imprimir</vt:lpstr>
      <vt:lpstr>'Balanza Febrero 2024'!Títulos_a_imprimir</vt:lpstr>
      <vt:lpstr>'Balanza Febrero 2025'!Títulos_a_imprimir</vt:lpstr>
      <vt:lpstr>'Balanza Julio 2024'!Títulos_a_imprimir</vt:lpstr>
      <vt:lpstr>'Balanza Marzo 2024'!Títulos_a_imprimir</vt:lpstr>
      <vt:lpstr>'Balanza Marzo 2025'!Títulos_a_imprimir</vt:lpstr>
      <vt:lpstr>'Balanza MAYO 2023'!Títulos_a_imprimir</vt:lpstr>
      <vt:lpstr>'Balanza Mayo 2024'!Títulos_a_imprimir</vt:lpstr>
      <vt:lpstr>'Balanza Noviembre 2024'!Títulos_a_imprimir</vt:lpstr>
      <vt:lpstr>'Balanza Octubre 2024'!Títulos_a_imprimir</vt:lpstr>
      <vt:lpstr>'Balanza Septimbre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2025-04-08T15:22:19Z</cp:lastPrinted>
  <dcterms:created xsi:type="dcterms:W3CDTF">2018-05-02T13:48:00Z</dcterms:created>
  <dcterms:modified xsi:type="dcterms:W3CDTF">2025-04-08T18:51:14Z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