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scalización\Desktop\CIERRE FISCAL EXCEL\SERVICIO REGIONAL DE SALUD ESTE\"/>
    </mc:Choice>
  </mc:AlternateContent>
  <bookViews>
    <workbookView xWindow="0" yWindow="0" windowWidth="19200" windowHeight="11655" tabRatio="976" activeTab="23"/>
  </bookViews>
  <sheets>
    <sheet name="Balanza Diciembre 2024" sheetId="119" r:id="rId1"/>
    <sheet name="Balanza Noviembre 2024" sheetId="117" state="hidden" r:id="rId2"/>
    <sheet name="Balanza Octubre 2024" sheetId="116" state="hidden" r:id="rId3"/>
    <sheet name="Balanza Septimbre 2024" sheetId="114" state="hidden" r:id="rId4"/>
    <sheet name="Balanza Agosto 2024" sheetId="113" state="hidden" r:id="rId5"/>
    <sheet name="Balanza Julio 2024" sheetId="111" state="hidden" r:id="rId6"/>
    <sheet name="Balanza Junio 2024" sheetId="105" state="hidden" r:id="rId7"/>
    <sheet name="Balanza Mayo 2024" sheetId="104" state="hidden" r:id="rId8"/>
    <sheet name="Balanza Abril 2024" sheetId="101" state="hidden" r:id="rId9"/>
    <sheet name="Balanza Marzo 2024" sheetId="96" state="hidden" r:id="rId10"/>
    <sheet name="Balanza Febrero 2024" sheetId="94" state="hidden" r:id="rId11"/>
    <sheet name="Balanza Enero 2024" sheetId="92" state="hidden" r:id="rId12"/>
    <sheet name="Balanza MAYO 2023" sheetId="67" state="hidden" r:id="rId13"/>
    <sheet name="Balanza ENERO 2023" sheetId="57" state="hidden" r:id="rId14"/>
    <sheet name="ESF SNS" sheetId="18" r:id="rId15"/>
    <sheet name="ERF SRS" sheetId="19" r:id="rId16"/>
    <sheet name="Activos fijos " sheetId="32" r:id="rId17"/>
    <sheet name="ECAMP" sheetId="21" r:id="rId18"/>
    <sheet name="EST. Flujo Efc" sheetId="20" r:id="rId19"/>
    <sheet name="Efectivo" sheetId="8" r:id="rId20"/>
    <sheet name="Cuenta por Cobrar" sheetId="9" r:id="rId21"/>
    <sheet name="Inventario" sheetId="10" r:id="rId22"/>
    <sheet name="CXP Corto plazo" sheetId="12" r:id="rId23"/>
    <sheet name="Retenciones y Acum." sheetId="7" r:id="rId24"/>
    <sheet name="Benef. Empl x p Corto Plazo" sheetId="14" r:id="rId25"/>
    <sheet name="CXP Largo Plazo" sheetId="22" r:id="rId26"/>
    <sheet name="Benef. Empl x pagar Larg. Plaz" sheetId="27" r:id="rId27"/>
    <sheet name="Ingresos" sheetId="16" r:id="rId28"/>
    <sheet name="Total Gasto" sheetId="23" r:id="rId29"/>
  </sheets>
  <externalReferences>
    <externalReference r:id="rId30"/>
    <externalReference r:id="rId31"/>
  </externalReferences>
  <definedNames>
    <definedName name="ARA_Threshold">[1]Lead!$O$2</definedName>
    <definedName name="_xlnm.Print_Area" localSheetId="16">'Activos fijos '!$A$1:$K$19</definedName>
    <definedName name="_xlnm.Print_Area" localSheetId="8">'Balanza Abril 2024'!$B$27:$F$44</definedName>
    <definedName name="_xlnm.Print_Area" localSheetId="4">'Balanza Agosto 2024'!$B$26:$F$41</definedName>
    <definedName name="_xlnm.Print_Area" localSheetId="0">'Balanza Diciembre 2024'!$A:$F</definedName>
    <definedName name="_xlnm.Print_Area" localSheetId="11">'Balanza Enero 2024'!$B$25:$F$41</definedName>
    <definedName name="_xlnm.Print_Area" localSheetId="10">'Balanza Febrero 2024'!$B$27:$F$48</definedName>
    <definedName name="_xlnm.Print_Area" localSheetId="6">'Balanza Junio 2024'!$A$1:$F$49</definedName>
    <definedName name="_xlnm.Print_Area" localSheetId="9">'Balanza Marzo 2024'!$A$1:$F$41</definedName>
    <definedName name="_xlnm.Print_Area" localSheetId="12">'Balanza MAYO 2023'!$B$29:$F$49</definedName>
    <definedName name="_xlnm.Print_Area" localSheetId="7">'Balanza Mayo 2024'!$B$27:$F$47</definedName>
    <definedName name="_xlnm.Print_Area" localSheetId="1">'Balanza Noviembre 2024'!$B$25:$F$47</definedName>
    <definedName name="_xlnm.Print_Area" localSheetId="2">'Balanza Octubre 2024'!$B$26:$F$45</definedName>
    <definedName name="_xlnm.Print_Area" localSheetId="3">'Balanza Septimbre 2024'!$B$27:$F$48</definedName>
    <definedName name="_xlnm.Print_Area" localSheetId="19">Efectivo!$B$1:$C$36</definedName>
    <definedName name="_xlnm.Print_Area" localSheetId="14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6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8">'Balanza Abril 2024'!$1:$5</definedName>
    <definedName name="_xlnm.Print_Titles" localSheetId="4">'Balanza Agosto 2024'!$1:$6</definedName>
    <definedName name="_xlnm.Print_Titles" localSheetId="0">'Balanza Diciembre 2024'!$1:$6</definedName>
    <definedName name="_xlnm.Print_Titles" localSheetId="13">'Balanza ENERO 2023'!$1:$6</definedName>
    <definedName name="_xlnm.Print_Titles" localSheetId="11">'Balanza Enero 2024'!$1:$5</definedName>
    <definedName name="_xlnm.Print_Titles" localSheetId="10">'Balanza Febrero 2024'!$1:$7</definedName>
    <definedName name="_xlnm.Print_Titles" localSheetId="5">'Balanza Julio 2024'!$2:$5</definedName>
    <definedName name="_xlnm.Print_Titles" localSheetId="9">'Balanza Marzo 2024'!$1:$6</definedName>
    <definedName name="_xlnm.Print_Titles" localSheetId="12">'Balanza MAYO 2023'!$1:$7</definedName>
    <definedName name="_xlnm.Print_Titles" localSheetId="7">'Balanza Mayo 2024'!$1:$5</definedName>
    <definedName name="_xlnm.Print_Titles" localSheetId="1">'Balanza Noviembre 2024'!$1:$5</definedName>
    <definedName name="_xlnm.Print_Titles" localSheetId="2">'Balanza Octubre 2024'!$1:$6</definedName>
    <definedName name="_xlnm.Print_Titles" localSheetId="3">'Balanza Septimbre 2024'!$1:$6</definedName>
  </definedNames>
  <calcPr calcId="152511"/>
</workbook>
</file>

<file path=xl/calcChain.xml><?xml version="1.0" encoding="utf-8"?>
<calcChain xmlns="http://schemas.openxmlformats.org/spreadsheetml/2006/main">
  <c r="G44" i="119" l="1"/>
  <c r="F34" i="119"/>
  <c r="C15" i="23" l="1"/>
  <c r="C16" i="23"/>
  <c r="G45" i="119"/>
  <c r="G37" i="119"/>
  <c r="F49" i="119"/>
  <c r="G28" i="119"/>
  <c r="G18" i="119"/>
  <c r="G12" i="119"/>
  <c r="F27" i="119"/>
  <c r="F28" i="119"/>
  <c r="F29" i="119"/>
  <c r="F30" i="119"/>
  <c r="F31" i="119"/>
  <c r="F32" i="119"/>
  <c r="F33" i="119"/>
  <c r="F35" i="119"/>
  <c r="F36" i="119"/>
  <c r="F37" i="119"/>
  <c r="F38" i="119"/>
  <c r="F39" i="119"/>
  <c r="F40" i="119"/>
  <c r="F41" i="119"/>
  <c r="F42" i="119"/>
  <c r="F43" i="119"/>
  <c r="F44" i="119"/>
  <c r="F45" i="119"/>
  <c r="F26" i="119"/>
  <c r="E46" i="119"/>
  <c r="D46" i="119"/>
  <c r="F20" i="119"/>
  <c r="F21" i="119"/>
  <c r="F46" i="119" s="1"/>
  <c r="F22" i="119"/>
  <c r="F23" i="119"/>
  <c r="F24" i="119"/>
  <c r="F25" i="119"/>
  <c r="F19" i="119"/>
  <c r="F10" i="119"/>
  <c r="F11" i="119"/>
  <c r="F12" i="119"/>
  <c r="F13" i="119"/>
  <c r="F14" i="119"/>
  <c r="F15" i="119"/>
  <c r="F16" i="119"/>
  <c r="F17" i="119"/>
  <c r="F18" i="119"/>
  <c r="F9" i="119"/>
  <c r="D50" i="119" l="1"/>
  <c r="L28" i="32"/>
  <c r="L31" i="32"/>
  <c r="E43" i="117" l="1"/>
  <c r="D43" i="117"/>
  <c r="F28" i="117"/>
  <c r="F29" i="117"/>
  <c r="F30" i="117"/>
  <c r="F31" i="117"/>
  <c r="F32" i="117"/>
  <c r="F33" i="117"/>
  <c r="F34" i="117"/>
  <c r="F35" i="117"/>
  <c r="F36" i="117"/>
  <c r="F37" i="117"/>
  <c r="F38" i="117"/>
  <c r="F39" i="117"/>
  <c r="F40" i="117"/>
  <c r="F41" i="117"/>
  <c r="F42" i="117"/>
  <c r="F27" i="117"/>
  <c r="F19" i="117"/>
  <c r="F20" i="117"/>
  <c r="F21" i="117"/>
  <c r="F22" i="117"/>
  <c r="F23" i="117"/>
  <c r="F24" i="117"/>
  <c r="F25" i="117"/>
  <c r="F26" i="117"/>
  <c r="F18" i="117"/>
  <c r="F9" i="117"/>
  <c r="F10" i="117"/>
  <c r="F11" i="117"/>
  <c r="F12" i="117"/>
  <c r="F13" i="117"/>
  <c r="F14" i="117"/>
  <c r="F15" i="117"/>
  <c r="F16" i="117"/>
  <c r="F17" i="117"/>
  <c r="F8" i="117"/>
  <c r="G40" i="117" l="1"/>
  <c r="G37" i="117"/>
  <c r="F46" i="117"/>
  <c r="G17" i="117"/>
  <c r="G42" i="117"/>
  <c r="G11" i="117"/>
  <c r="G26" i="117"/>
  <c r="D46" i="117"/>
  <c r="F43" i="117"/>
  <c r="G40" i="116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F27" i="32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<sst xmlns="http://schemas.openxmlformats.org/spreadsheetml/2006/main" count="1575" uniqueCount="485">
  <si>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</si>
  <si>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</si>
  <si>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</si>
  <si>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</si>
  <si>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</si>
  <si>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</si>
  <si>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</si>
  <si>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</si>
  <si>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</si>
  <si>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</si>
  <si>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</si>
  <si>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</si>
  <si>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</si>
  <si>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</si>
  <si>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</si>
  <si>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</si>
  <si>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</si>
  <si>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</si>
  <si>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</si>
  <si>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</si>
  <si>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</si>
  <si>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</si>
  <si>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</si>
  <si>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</si>
  <si>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</si>
  <si>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</si>
  <si>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</si>
  <si>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</si>
  <si>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</si>
  <si>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</si>
  <si>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</si>
  <si>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</si>
  <si>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</si>
  <si>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</si>
  <si>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</si>
  <si>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</si>
  <si>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</si>
  <si>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</si>
  <si>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</si>
  <si>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</si>
  <si>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</si>
  <si>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</si>
  <si>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</si>
  <si>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</si>
  <si>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</si>
  <si>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</si>
  <si>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</si>
  <si>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</si>
  <si>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</si>
  <si>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</si>
  <si>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</si>
  <si>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</si>
  <si>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</si>
  <si>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</si>
  <si>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</si>
  <si>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</si>
  <si>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</si>
  <si>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</si>
  <si>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</si>
  <si>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</si>
  <si>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</si>
  <si>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</si>
  <si>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</si>
  <si>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</si>
  <si>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</si>
  <si>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</si>
  <si>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</si>
  <si>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</si>
  <si>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</si>
  <si>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</si>
  <si>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</si>
  <si>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</si>
  <si>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</si>
  <si>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</si>
  <si>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</si>
  <si>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</si>
  <si>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</si>
  <si>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</si>
  <si>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</si>
  <si>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</si>
  <si>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</si>
  <si>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</si>
  <si>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</si>
  <si>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</si>
  <si>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</si>
  <si>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</si>
  <si>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</si>
  <si>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</si>
  <si>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</si>
  <si>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</si>
  <si>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</si>
  <si>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</si>
  <si>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</si>
  <si>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</si>
  <si>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</si>
  <si>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</si>
  <si>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</si>
  <si>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</si>
  <si>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</si>
  <si>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</si>
  <si>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</si>
  <si>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</si>
  <si>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</si>
  <si>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</si>
  <si>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</si>
  <si>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</si>
  <si>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</si>
  <si>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</si>
  <si>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</si>
  <si>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</si>
  <si>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</si>
  <si>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</si>
  <si>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</si>
  <si>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</si>
  <si>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</si>
  <si>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</si>
  <si>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</si>
  <si>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</si>
  <si>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</si>
  <si>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</si>
  <si>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</si>
  <si>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</si>
  <si>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</si>
  <si>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</si>
  <si>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</si>
  <si>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</si>
  <si>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</si>
  <si>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</si>
  <si>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</si>
  <si>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</si>
  <si>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</si>
  <si>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</si>
  <si>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</si>
  <si>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</si>
  <si>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</si>
  <si>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</si>
  <si>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</si>
  <si>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</si>
  <si>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</si>
  <si>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</si>
  <si>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</si>
  <si>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</si>
  <si>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</si>
  <si>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</si>
  <si>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</si>
  <si>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</si>
  <si>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</si>
  <si>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</si>
  <si>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</si>
  <si>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</si>
  <si>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</si>
  <si>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</si>
  <si>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</si>
  <si>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</si>
  <si>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</si>
  <si>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</si>
  <si>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</si>
  <si>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</si>
  <si>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</si>
  <si>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</si>
  <si>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</si>
  <si>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</si>
  <si>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</si>
  <si>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</si>
  <si>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</si>
  <si>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</si>
  <si>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</si>
  <si>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</si>
  <si>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</si>
  <si>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</si>
  <si>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</si>
  <si>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</si>
  <si>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</si>
  <si>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</si>
  <si>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</si>
  <si>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</si>
  <si>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</si>
  <si>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</si>
  <si>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</si>
  <si>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</si>
  <si>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</si>
  <si>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</si>
  <si>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</si>
  <si>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</si>
  <si>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</si>
  <si>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</si>
  <si>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</si>
  <si>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</si>
  <si>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</si>
  <si>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</si>
  <si>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</si>
  <si>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</si>
  <si>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</si>
  <si>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</si>
  <si>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</si>
  <si>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</si>
  <si>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</si>
  <si>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</si>
  <si>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</si>
  <si>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</si>
  <si>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</si>
  <si>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</si>
  <si>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</si>
  <si>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</si>
  <si>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</si>
  <si>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</si>
  <si>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</si>
  <si>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</si>
  <si>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</si>
  <si>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</si>
  <si>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</si>
  <si>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</si>
  <si>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</si>
  <si>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</si>
  <si>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</si>
  <si>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</si>
  <si>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</si>
  <si>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</si>
  <si>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</si>
  <si>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</si>
  <si>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</si>
  <si>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</si>
  <si>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</si>
  <si>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</si>
  <si>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</si>
  <si>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</si>
  <si>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</si>
  <si>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</si>
  <si>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</si>
  <si>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</si>
  <si>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</si>
  <si>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</si>
  <si>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</si>
  <si>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</si>
  <si>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</si>
  <si>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</si>
  <si>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</si>
  <si>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</si>
  <si>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</si>
  <si>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</si>
  <si>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</si>
  <si>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</si>
  <si>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</si>
  <si>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</si>
  <si>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</si>
  <si>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</si>
  <si>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</si>
  <si>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</si>
  <si>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</si>
  <si>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</si>
  <si>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</si>
  <si>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</si>
  <si>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</si>
  <si>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</si>
  <si>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</si>
  <si>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</si>
  <si>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</si>
  <si>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</si>
  <si>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</si>
  <si>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</si>
  <si>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</si>
  <si>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</si>
  <si>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</si>
  <si>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</si>
  <si>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</si>
  <si>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</si>
  <si>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</si>
  <si>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</si>
  <si>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</si>
  <si>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</si>
  <si>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</si>
  <si>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</si>
  <si>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</si>
  <si>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</si>
  <si>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</si>
  <si>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</si>
  <si>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</si>
  <si>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</si>
  <si>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</si>
  <si>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</si>
  <si>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</si>
  <si>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</si>
  <si>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</si>
  <si>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</si>
  <si>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</si>
  <si>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</si>
  <si>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</si>
  <si>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</si>
  <si>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</si>
  <si>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</si>
  <si>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</si>
  <si>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</si>
  <si>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</si>
  <si>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</si>
  <si>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</si>
  <si>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</si>
  <si>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</si>
  <si>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</si>
  <si>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</si>
  <si>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</si>
  <si>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</si>
  <si>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</si>
  <si>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</si>
  <si>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</si>
  <si>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</si>
  <si>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</si>
  <si>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</si>
  <si>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</si>
  <si>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</si>
  <si>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</si>
  <si>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</si>
  <si>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</si>
  <si>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</si>
  <si>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</si>
  <si>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</si>
  <si>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</si>
  <si>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</si>
  <si>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</si>
  <si>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</si>
  <si>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</si>
  <si>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</si>
  <si>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</si>
  <si>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</si>
  <si>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</si>
  <si>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</si>
  <si>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</si>
  <si>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</si>
  <si>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</si>
  <si>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</si>
  <si>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</si>
  <si>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</si>
  <si>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</si>
  <si>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</si>
  <si>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</si>
  <si>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</si>
  <si>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</si>
  <si>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</si>
  <si>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</si>
  <si>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</si>
  <si>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</si>
  <si>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</si>
  <si>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</si>
  <si>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</si>
  <si>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</si>
  <si>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</si>
  <si>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</si>
  <si>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</si>
  <si>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</si>
  <si>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</si>
  <si>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</si>
  <si>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</si>
  <si>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</si>
  <si>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</si>
  <si>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</si>
  <si>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</si>
  <si>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</si>
  <si>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</si>
  <si>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</si>
  <si>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</si>
  <si>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</si>
  <si>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</si>
  <si>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</si>
  <si>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</si>
  <si>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</si>
  <si>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</si>
  <si>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</si>
  <si>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</si>
  <si>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</si>
  <si>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</si>
  <si>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</si>
  <si>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</si>
  <si>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</si>
  <si>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</si>
  <si>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</si>
  <si>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</si>
  <si>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</si>
  <si>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</si>
  <si>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</si>
  <si>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</si>
  <si>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</si>
  <si>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</si>
  <si>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</si>
  <si>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</si>
  <si>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</si>
  <si>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</si>
  <si>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</si>
  <si>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</si>
  <si>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</si>
  <si>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</si>
  <si>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</si>
  <si>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</si>
  <si>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</si>
  <si>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</si>
  <si>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</si>
  <si>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</si>
  <si>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</si>
  <si>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</si>
  <si>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</si>
  <si>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</si>
  <si>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</si>
  <si>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</si>
  <si>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</si>
  <si>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</si>
  <si>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</si>
  <si>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</si>
  <si>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</si>
  <si>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</si>
  <si>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</si>
  <si>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</si>
  <si>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</si>
  <si>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</si>
  <si>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</si>
  <si>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</si>
  <si>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</si>
  <si>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</si>
  <si>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</si>
  <si>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</si>
  <si>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</si>
  <si>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</si>
  <si>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</si>
  <si>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</si>
  <si>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</si>
  <si>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</si>
  <si>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</si>
  <si>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</si>
  <si>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</si>
  <si>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</si>
  <si>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</si>
  <si>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</si>
  <si>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</si>
  <si>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</si>
  <si>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</si>
  <si>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</si>
  <si>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</si>
  <si>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</si>
  <si>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</si>
  <si>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</si>
  <si>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</si>
  <si>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</si>
  <si>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</si>
  <si>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</si>
  <si>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</si>
  <si>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</si>
  <si>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</si>
  <si>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</si>
  <si>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</si>
  <si>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</si>
  <si>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</si>
  <si>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</si>
  <si>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</si>
  <si>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</si>
  <si>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</si>
  <si>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</si>
  <si>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</si>
  <si>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</si>
  <si>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</si>
  <si>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</si>
  <si>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</si>
  <si>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</si>
  <si>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</si>
  <si>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</si>
  <si>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</si>
  <si>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</si>
  <si>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</si>
  <si>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</si>
  <si>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</si>
  <si>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</si>
  <si>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</si>
  <si>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</si>
  <si>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</si>
  <si>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</si>
  <si>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</si>
  <si>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de Noviembre  2024</t>
  </si>
  <si>
    <t>51010200010007</t>
  </si>
  <si>
    <t>Del ejercicio terminado de Diciembre  2024</t>
  </si>
  <si>
    <t>Del ejercicio terminado Diciembre   2024</t>
  </si>
  <si>
    <t>Del ejercicio terminado Diciembre  2024</t>
  </si>
  <si>
    <t>Del ejercicio terminado de Diciembre    2024</t>
  </si>
  <si>
    <t>Del Ejercicio terminado Diciembre  2024</t>
  </si>
  <si>
    <t>Del Ejercicio terminado  Diciembre  2024</t>
  </si>
  <si>
    <t>Del Ejercicio terminado Diciembre     2024</t>
  </si>
  <si>
    <t>Del Ejercicio terminado Diciembre   2024</t>
  </si>
  <si>
    <t>Del Ejercicio terminado  Diciembre 2024</t>
  </si>
  <si>
    <t>Del Ejercicio terminado Diciembre    2024</t>
  </si>
  <si>
    <t>Del Ejercicio terminado 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</si>
</sst>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5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3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43" fontId="46" fillId="24" borderId="0" xfId="2" applyFont="1" applyFill="1" applyBorder="1"/>
    <xf numFmtId="0" fontId="83" fillId="0" borderId="17" xfId="0" applyNumberFormat="1" applyFont="1" applyFill="1" applyBorder="1" applyAlignment="1">
      <alignment vertical="top" wrapText="1" readingOrder="1"/>
    </xf>
    <xf numFmtId="43" fontId="46" fillId="18" borderId="0" xfId="2" applyFont="1" applyFill="1" applyBorder="1"/>
    <xf numFmtId="43" fontId="82" fillId="4" borderId="17" xfId="2" applyFont="1" applyFill="1" applyBorder="1" applyAlignment="1">
      <alignment horizontal="center"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vertical="top" wrapText="1" readingOrder="1"/>
    </xf>
    <xf numFmtId="0" fontId="82" fillId="4" borderId="17" xfId="14" applyNumberFormat="1" applyFont="1" applyFill="1" applyBorder="1" applyAlignment="1">
      <alignment horizontal="center" vertical="top" wrapText="1" readingOrder="1"/>
    </xf>
    <xf numFmtId="43" fontId="82" fillId="4" borderId="17" xfId="2" applyFont="1" applyFill="1" applyBorder="1" applyAlignment="1">
      <alignment vertical="top" wrapText="1" readingOrder="1"/>
    </xf>
    <xf numFmtId="43" fontId="81" fillId="16" borderId="0" xfId="14" applyNumberFormat="1" applyFont="1" applyFill="1" applyBorder="1"/>
    <xf numFmtId="41" fontId="11" fillId="0" borderId="0" xfId="0" applyNumberFormat="1" applyFont="1" applyFill="1" applyBorder="1" applyAlignment="1"/>
    <xf numFmtId="41" fontId="11" fillId="0" borderId="0" xfId="0" applyNumberFormat="1" applyFont="1" applyFill="1" applyAlignment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09550"/>
          <a:ext cx="2152650" cy="676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66676</xdr:rowOff>
    </xdr:from>
    <xdr:to>
      <xdr:col>2</xdr:col>
      <xdr:colOff>704850</xdr:colOff>
      <xdr:row>3</xdr:row>
      <xdr:rowOff>190501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1"/>
          <a:ext cx="2486025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pane xSplit="2" ySplit="8" topLeftCell="C15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F21" sqref="F21"/>
    </sheetView>
  </sheetViews>
  <sheetFormatPr baseColWidth="10" defaultRowHeight="15"/>
  <cols>
    <col min="1" max="1" width="14.140625" style="389" bestFit="1" customWidth="1"/>
    <col min="2" max="2" width="14.140625" style="389" customWidth="1"/>
    <col min="3" max="3" width="47.42578125" style="389" customWidth="1"/>
    <col min="4" max="4" width="14.140625" style="383" bestFit="1" customWidth="1"/>
    <col min="5" max="5" width="13.85546875" style="383" bestFit="1" customWidth="1"/>
    <col min="6" max="6" width="14.140625" style="389" bestFit="1" customWidth="1"/>
    <col min="7" max="7" width="17.28515625" style="389" customWidth="1"/>
    <col min="8" max="16384" width="11.42578125" style="389"/>
  </cols>
  <sheetData>
    <row r="1" spans="1:7" ht="15" customHeight="1"/>
    <row r="2" spans="1:7" ht="15" customHeight="1">
      <c r="A2" s="414" t="s">
        <v>1</v>
      </c>
      <c r="B2" s="414"/>
      <c r="C2" s="414"/>
      <c r="D2" s="414"/>
      <c r="E2" s="414"/>
      <c r="F2" s="414"/>
    </row>
    <row r="3" spans="1:7" ht="15" customHeight="1">
      <c r="A3" s="414" t="s">
        <v>474</v>
      </c>
      <c r="B3" s="414"/>
      <c r="C3" s="414"/>
      <c r="D3" s="414"/>
      <c r="E3" s="414"/>
      <c r="F3" s="414"/>
    </row>
    <row r="4" spans="1:7" ht="15" customHeight="1">
      <c r="A4" s="414" t="s">
        <v>2</v>
      </c>
      <c r="B4" s="414"/>
      <c r="C4" s="414"/>
      <c r="D4" s="414"/>
      <c r="E4" s="414"/>
      <c r="F4" s="414"/>
    </row>
    <row r="5" spans="1:7" ht="15" customHeight="1">
      <c r="C5" s="376"/>
    </row>
    <row r="6" spans="1:7" ht="15" customHeight="1"/>
    <row r="7" spans="1:7" ht="15" customHeight="1"/>
    <row r="8" spans="1:7" ht="15" customHeight="1">
      <c r="A8" s="404" t="s">
        <v>3</v>
      </c>
      <c r="B8" s="408" t="s">
        <v>4</v>
      </c>
      <c r="C8" s="408" t="s">
        <v>5</v>
      </c>
      <c r="D8" s="410" t="s">
        <v>6</v>
      </c>
      <c r="E8" s="404" t="s">
        <v>7</v>
      </c>
      <c r="F8" s="409" t="s">
        <v>8</v>
      </c>
    </row>
    <row r="9" spans="1:7" ht="15" customHeight="1">
      <c r="A9" s="383">
        <v>1875.3100000000559</v>
      </c>
      <c r="B9" s="405" t="s">
        <v>11</v>
      </c>
      <c r="C9" s="405" t="s">
        <v>12</v>
      </c>
      <c r="D9" s="380">
        <v>0</v>
      </c>
      <c r="E9" s="381">
        <v>325</v>
      </c>
      <c r="F9" s="178">
        <f>A9+D9-E9</f>
        <v>1550.3100000000559</v>
      </c>
    </row>
    <row r="10" spans="1:7" s="407" customFormat="1" ht="15" customHeight="1">
      <c r="A10" s="383"/>
      <c r="B10" s="405" t="s">
        <v>416</v>
      </c>
      <c r="C10" s="405" t="s">
        <v>13</v>
      </c>
      <c r="D10" s="380">
        <v>31600</v>
      </c>
      <c r="E10" s="381">
        <v>31600</v>
      </c>
      <c r="F10" s="178">
        <f t="shared" ref="F10:F18" si="0">A10+D10-E10</f>
        <v>0</v>
      </c>
    </row>
    <row r="11" spans="1:7" s="407" customFormat="1" ht="15" customHeight="1">
      <c r="A11" s="178">
        <v>261137.15000000224</v>
      </c>
      <c r="B11" s="405" t="s">
        <v>14</v>
      </c>
      <c r="C11" s="405" t="s">
        <v>15</v>
      </c>
      <c r="D11" s="380">
        <v>3929720.92</v>
      </c>
      <c r="E11" s="381">
        <v>4189130.73</v>
      </c>
      <c r="F11" s="178">
        <f t="shared" si="0"/>
        <v>1727.3400000021793</v>
      </c>
    </row>
    <row r="12" spans="1:7" s="407" customFormat="1" ht="15" customHeight="1">
      <c r="A12" s="178">
        <v>21820357.309999999</v>
      </c>
      <c r="B12" s="405" t="s">
        <v>9</v>
      </c>
      <c r="C12" s="405" t="s">
        <v>10</v>
      </c>
      <c r="D12" s="380">
        <v>8419055.9499999993</v>
      </c>
      <c r="E12" s="381">
        <v>13424320.279999999</v>
      </c>
      <c r="F12" s="178">
        <f t="shared" si="0"/>
        <v>16815092.979999997</v>
      </c>
      <c r="G12" s="384">
        <f>SUM(F9:F12)</f>
        <v>16818370.629999999</v>
      </c>
    </row>
    <row r="13" spans="1:7" s="407" customFormat="1" ht="15" customHeight="1">
      <c r="A13" s="383"/>
      <c r="B13" s="175" t="s">
        <v>16</v>
      </c>
      <c r="C13" s="351" t="s">
        <v>17</v>
      </c>
      <c r="D13" s="380">
        <v>10315028.76</v>
      </c>
      <c r="E13" s="381"/>
      <c r="F13" s="178">
        <f t="shared" si="0"/>
        <v>10315028.76</v>
      </c>
    </row>
    <row r="14" spans="1:7" s="407" customFormat="1" ht="15" customHeight="1">
      <c r="A14" s="383"/>
      <c r="B14" s="241" t="s">
        <v>18</v>
      </c>
      <c r="C14" s="352" t="s">
        <v>19</v>
      </c>
      <c r="D14" s="380"/>
      <c r="E14" s="381"/>
      <c r="F14" s="178">
        <f t="shared" si="0"/>
        <v>0</v>
      </c>
    </row>
    <row r="15" spans="1:7" s="407" customFormat="1" ht="15" customHeight="1">
      <c r="A15" s="383">
        <v>1672241.7000000002</v>
      </c>
      <c r="B15" s="287" t="s">
        <v>20</v>
      </c>
      <c r="C15" s="353" t="s">
        <v>21</v>
      </c>
      <c r="D15" s="380"/>
      <c r="E15" s="381"/>
      <c r="F15" s="178">
        <f t="shared" si="0"/>
        <v>1672241.7000000002</v>
      </c>
    </row>
    <row r="16" spans="1:7" s="407" customFormat="1" ht="15" customHeight="1">
      <c r="A16" s="383">
        <v>6070784.4100000001</v>
      </c>
      <c r="B16" s="287" t="s">
        <v>22</v>
      </c>
      <c r="C16" s="353" t="s">
        <v>23</v>
      </c>
      <c r="D16" s="380"/>
      <c r="E16" s="381"/>
      <c r="F16" s="178">
        <f t="shared" si="0"/>
        <v>6070784.4100000001</v>
      </c>
    </row>
    <row r="17" spans="1:7" s="407" customFormat="1" ht="15" customHeight="1">
      <c r="A17" s="383">
        <v>7996520.0500000007</v>
      </c>
      <c r="B17" s="287" t="s">
        <v>24</v>
      </c>
      <c r="C17" s="353" t="s">
        <v>25</v>
      </c>
      <c r="D17" s="380"/>
      <c r="E17" s="381"/>
      <c r="F17" s="178">
        <f t="shared" si="0"/>
        <v>7996520.0500000007</v>
      </c>
    </row>
    <row r="18" spans="1:7" s="407" customFormat="1" ht="15" customHeight="1">
      <c r="A18" s="383">
        <v>2233903.8499999992</v>
      </c>
      <c r="B18" s="241" t="s">
        <v>59</v>
      </c>
      <c r="C18" s="352" t="s">
        <v>60</v>
      </c>
      <c r="D18" s="380"/>
      <c r="E18" s="381"/>
      <c r="F18" s="178">
        <f t="shared" si="0"/>
        <v>2233903.8499999992</v>
      </c>
      <c r="G18" s="384">
        <f>SUM(F15:F18)</f>
        <v>17973450.009999998</v>
      </c>
    </row>
    <row r="19" spans="1:7" s="407" customFormat="1" ht="15" customHeight="1">
      <c r="A19" s="383"/>
      <c r="B19" s="405" t="s">
        <v>423</v>
      </c>
      <c r="C19" s="405" t="s">
        <v>424</v>
      </c>
      <c r="D19" s="380">
        <v>273120.59999999998</v>
      </c>
      <c r="E19" s="381">
        <v>273120.59999999998</v>
      </c>
      <c r="F19" s="178">
        <f t="shared" ref="F19:F25" si="1">-(E19+A19-D19)</f>
        <v>0</v>
      </c>
    </row>
    <row r="20" spans="1:7" s="407" customFormat="1" ht="15" customHeight="1">
      <c r="A20" s="383">
        <v>2451254.7000000002</v>
      </c>
      <c r="B20" s="405" t="s">
        <v>28</v>
      </c>
      <c r="C20" s="405" t="s">
        <v>29</v>
      </c>
      <c r="D20" s="380">
        <v>12239953.17</v>
      </c>
      <c r="E20" s="381">
        <v>10568416.789999999</v>
      </c>
      <c r="F20" s="178">
        <f t="shared" si="1"/>
        <v>-779718.31999999844</v>
      </c>
    </row>
    <row r="21" spans="1:7" s="407" customFormat="1" ht="15" customHeight="1">
      <c r="A21" s="383">
        <v>5075221.57</v>
      </c>
      <c r="B21" s="405" t="s">
        <v>406</v>
      </c>
      <c r="C21" s="405" t="s">
        <v>407</v>
      </c>
      <c r="D21" s="380"/>
      <c r="E21" s="381">
        <v>763280.88</v>
      </c>
      <c r="F21" s="178">
        <f t="shared" si="1"/>
        <v>-5838502.4500000002</v>
      </c>
    </row>
    <row r="22" spans="1:7" s="407" customFormat="1" ht="15" customHeight="1">
      <c r="A22" s="383">
        <v>1443561.41</v>
      </c>
      <c r="B22" s="405" t="s">
        <v>408</v>
      </c>
      <c r="C22" s="405" t="s">
        <v>409</v>
      </c>
      <c r="D22" s="380">
        <v>0</v>
      </c>
      <c r="E22" s="381">
        <v>124388.9</v>
      </c>
      <c r="F22" s="178">
        <f t="shared" si="1"/>
        <v>-1567950.3099999998</v>
      </c>
    </row>
    <row r="23" spans="1:7" s="407" customFormat="1" ht="15" customHeight="1">
      <c r="A23" s="383">
        <v>1105929.32</v>
      </c>
      <c r="B23" s="405" t="s">
        <v>26</v>
      </c>
      <c r="C23" s="405" t="s">
        <v>27</v>
      </c>
      <c r="D23" s="380">
        <v>422101.13</v>
      </c>
      <c r="E23" s="381">
        <v>533951.53</v>
      </c>
      <c r="F23" s="178">
        <f t="shared" si="1"/>
        <v>-1217779.7200000002</v>
      </c>
    </row>
    <row r="24" spans="1:7" s="407" customFormat="1" ht="15" customHeight="1">
      <c r="A24" s="383">
        <v>29980852.779999997</v>
      </c>
      <c r="B24" s="405" t="s">
        <v>61</v>
      </c>
      <c r="C24" s="405" t="s">
        <v>62</v>
      </c>
      <c r="D24" s="380">
        <v>7255798.9299999997</v>
      </c>
      <c r="E24" s="381">
        <v>10315028.760000005</v>
      </c>
      <c r="F24" s="178">
        <f t="shared" si="1"/>
        <v>-33040082.610000007</v>
      </c>
    </row>
    <row r="25" spans="1:7" s="407" customFormat="1" ht="15" customHeight="1">
      <c r="B25" s="405" t="s">
        <v>30</v>
      </c>
      <c r="C25" s="405" t="s">
        <v>31</v>
      </c>
      <c r="D25" s="380">
        <v>0</v>
      </c>
      <c r="E25" s="381">
        <v>12348776.869999999</v>
      </c>
      <c r="F25" s="178">
        <f t="shared" si="1"/>
        <v>-12348776.869999999</v>
      </c>
    </row>
    <row r="26" spans="1:7" ht="15" customHeight="1">
      <c r="B26" s="405" t="s">
        <v>36</v>
      </c>
      <c r="C26" s="405" t="s">
        <v>37</v>
      </c>
      <c r="D26" s="380">
        <v>327273.87</v>
      </c>
      <c r="E26" s="381">
        <v>0</v>
      </c>
      <c r="F26" s="398">
        <f>D26</f>
        <v>327273.87</v>
      </c>
    </row>
    <row r="27" spans="1:7" ht="15" customHeight="1">
      <c r="B27" s="405" t="s">
        <v>38</v>
      </c>
      <c r="C27" s="405" t="s">
        <v>39</v>
      </c>
      <c r="D27" s="380">
        <v>234174</v>
      </c>
      <c r="E27" s="381">
        <v>0</v>
      </c>
      <c r="F27" s="400">
        <f t="shared" ref="F27:F45" si="2">D27</f>
        <v>234174</v>
      </c>
    </row>
    <row r="28" spans="1:7" ht="15" customHeight="1">
      <c r="B28" s="405" t="s">
        <v>40</v>
      </c>
      <c r="C28" s="405" t="s">
        <v>41</v>
      </c>
      <c r="D28" s="380">
        <v>432129.75</v>
      </c>
      <c r="E28" s="381">
        <v>0</v>
      </c>
      <c r="F28" s="398">
        <f t="shared" si="2"/>
        <v>432129.75</v>
      </c>
      <c r="G28" s="384">
        <f>SUM(F28+F26)</f>
        <v>759403.62</v>
      </c>
    </row>
    <row r="29" spans="1:7" ht="15" customHeight="1">
      <c r="B29" s="405" t="s">
        <v>414</v>
      </c>
      <c r="C29" s="405" t="s">
        <v>42</v>
      </c>
      <c r="D29" s="380">
        <v>26124.26</v>
      </c>
      <c r="E29" s="381">
        <v>0</v>
      </c>
      <c r="F29" s="411">
        <f t="shared" si="2"/>
        <v>26124.26</v>
      </c>
    </row>
    <row r="30" spans="1:7" ht="15" customHeight="1">
      <c r="B30" s="405" t="s">
        <v>43</v>
      </c>
      <c r="C30" s="405" t="s">
        <v>44</v>
      </c>
      <c r="D30" s="380">
        <v>1223520.03</v>
      </c>
      <c r="E30" s="381">
        <v>0</v>
      </c>
      <c r="F30" s="388">
        <f t="shared" si="2"/>
        <v>1223520.03</v>
      </c>
    </row>
    <row r="31" spans="1:7" ht="15" customHeight="1">
      <c r="B31" s="405" t="s">
        <v>417</v>
      </c>
      <c r="C31" s="405" t="s">
        <v>418</v>
      </c>
      <c r="D31" s="380">
        <v>315749.24</v>
      </c>
      <c r="E31" s="381">
        <v>0</v>
      </c>
      <c r="F31" s="385">
        <f t="shared" si="2"/>
        <v>315749.24</v>
      </c>
    </row>
    <row r="32" spans="1:7" ht="15" customHeight="1">
      <c r="B32" s="405" t="s">
        <v>419</v>
      </c>
      <c r="C32" s="405" t="s">
        <v>420</v>
      </c>
      <c r="D32" s="380">
        <v>53366.04</v>
      </c>
      <c r="E32" s="381">
        <v>0</v>
      </c>
      <c r="F32" s="385">
        <f t="shared" si="2"/>
        <v>53366.04</v>
      </c>
    </row>
    <row r="33" spans="2:7" ht="15" customHeight="1">
      <c r="B33" s="405" t="s">
        <v>421</v>
      </c>
      <c r="C33" s="405" t="s">
        <v>422</v>
      </c>
      <c r="D33" s="380">
        <v>315304.5</v>
      </c>
      <c r="E33" s="381">
        <v>0</v>
      </c>
      <c r="F33" s="385">
        <f t="shared" si="2"/>
        <v>315304.5</v>
      </c>
    </row>
    <row r="34" spans="2:7" s="407" customFormat="1" ht="15" customHeight="1">
      <c r="B34" s="402" t="s">
        <v>426</v>
      </c>
      <c r="C34" s="402" t="s">
        <v>427</v>
      </c>
      <c r="D34" s="380">
        <v>763280.88</v>
      </c>
      <c r="E34" s="381"/>
      <c r="F34" s="385">
        <f t="shared" si="2"/>
        <v>763280.88</v>
      </c>
    </row>
    <row r="35" spans="2:7" ht="15" customHeight="1">
      <c r="B35" s="405" t="s">
        <v>425</v>
      </c>
      <c r="C35" s="405" t="s">
        <v>33</v>
      </c>
      <c r="D35" s="380">
        <v>6350</v>
      </c>
      <c r="E35" s="381">
        <v>0</v>
      </c>
      <c r="F35" s="400">
        <f t="shared" si="2"/>
        <v>6350</v>
      </c>
    </row>
    <row r="36" spans="2:7" ht="15" customHeight="1">
      <c r="B36" s="405" t="s">
        <v>446</v>
      </c>
      <c r="C36" s="405" t="s">
        <v>447</v>
      </c>
      <c r="D36" s="380">
        <v>62055.49</v>
      </c>
      <c r="E36" s="381">
        <v>0</v>
      </c>
      <c r="F36" s="385">
        <f t="shared" si="2"/>
        <v>62055.49</v>
      </c>
    </row>
    <row r="37" spans="2:7" ht="15" customHeight="1">
      <c r="B37" s="405" t="s">
        <v>46</v>
      </c>
      <c r="C37" s="405" t="s">
        <v>47</v>
      </c>
      <c r="D37" s="380">
        <v>1775807.78</v>
      </c>
      <c r="E37" s="381">
        <v>0</v>
      </c>
      <c r="F37" s="398">
        <f t="shared" si="2"/>
        <v>1775807.78</v>
      </c>
      <c r="G37" s="384">
        <f>SUM(F37+F28+F26)</f>
        <v>2535211.4000000004</v>
      </c>
    </row>
    <row r="38" spans="2:7" ht="15" customHeight="1">
      <c r="B38" s="405" t="s">
        <v>34</v>
      </c>
      <c r="C38" s="405" t="s">
        <v>35</v>
      </c>
      <c r="D38" s="380">
        <v>534929.26</v>
      </c>
      <c r="E38" s="381">
        <v>0</v>
      </c>
      <c r="F38" s="385">
        <f t="shared" si="2"/>
        <v>534929.26</v>
      </c>
    </row>
    <row r="39" spans="2:7" ht="15" customHeight="1">
      <c r="B39" s="405" t="s">
        <v>473</v>
      </c>
      <c r="C39" s="405" t="s">
        <v>48</v>
      </c>
      <c r="D39" s="380">
        <v>4500</v>
      </c>
      <c r="E39" s="381">
        <v>0</v>
      </c>
      <c r="F39" s="400">
        <f t="shared" si="2"/>
        <v>4500</v>
      </c>
    </row>
    <row r="40" spans="2:7" ht="15" customHeight="1">
      <c r="B40" s="405" t="s">
        <v>445</v>
      </c>
      <c r="C40" s="405" t="s">
        <v>51</v>
      </c>
      <c r="D40" s="380">
        <v>6000</v>
      </c>
      <c r="E40" s="381">
        <v>0</v>
      </c>
      <c r="F40" s="400">
        <f t="shared" si="2"/>
        <v>6000</v>
      </c>
    </row>
    <row r="41" spans="2:7" ht="15" customHeight="1">
      <c r="B41" s="405" t="s">
        <v>428</v>
      </c>
      <c r="C41" s="405" t="s">
        <v>429</v>
      </c>
      <c r="D41" s="380">
        <v>550500</v>
      </c>
      <c r="E41" s="381">
        <v>0</v>
      </c>
      <c r="F41" s="385">
        <f t="shared" si="2"/>
        <v>550500</v>
      </c>
    </row>
    <row r="42" spans="2:7" ht="15" customHeight="1">
      <c r="B42" s="405" t="s">
        <v>52</v>
      </c>
      <c r="C42" s="405" t="s">
        <v>53</v>
      </c>
      <c r="D42" s="380">
        <v>2777469.34</v>
      </c>
      <c r="E42" s="381">
        <v>0</v>
      </c>
      <c r="F42" s="385">
        <f t="shared" si="2"/>
        <v>2777469.34</v>
      </c>
    </row>
    <row r="43" spans="2:7" ht="15" customHeight="1">
      <c r="B43" s="405" t="s">
        <v>55</v>
      </c>
      <c r="C43" s="405" t="s">
        <v>56</v>
      </c>
      <c r="D43" s="380">
        <v>39600</v>
      </c>
      <c r="E43" s="381">
        <v>0</v>
      </c>
      <c r="F43" s="400">
        <f t="shared" si="2"/>
        <v>39600</v>
      </c>
    </row>
    <row r="44" spans="2:7" ht="15" customHeight="1">
      <c r="B44" s="405" t="s">
        <v>468</v>
      </c>
      <c r="C44" s="405" t="s">
        <v>469</v>
      </c>
      <c r="D44" s="380">
        <v>7826.44</v>
      </c>
      <c r="E44" s="381">
        <v>0</v>
      </c>
      <c r="F44" s="385">
        <f t="shared" si="2"/>
        <v>7826.44</v>
      </c>
      <c r="G44" s="384">
        <f>SUM(F44+F42+F41+F38+F36+F33+F32+F31+F34)</f>
        <v>5380481.1900000004</v>
      </c>
    </row>
    <row r="45" spans="2:7" ht="15" customHeight="1">
      <c r="B45" s="405" t="s">
        <v>434</v>
      </c>
      <c r="C45" s="405" t="s">
        <v>435</v>
      </c>
      <c r="D45" s="380">
        <v>230000</v>
      </c>
      <c r="E45" s="381">
        <v>0</v>
      </c>
      <c r="F45" s="400">
        <f t="shared" si="2"/>
        <v>230000</v>
      </c>
      <c r="G45" s="384">
        <f>SUM(F45+F43+F39+F35+F40+F27)</f>
        <v>520624</v>
      </c>
    </row>
    <row r="46" spans="2:7" ht="15" customHeight="1">
      <c r="B46" s="406" t="s">
        <v>57</v>
      </c>
      <c r="C46" s="406" t="s">
        <v>58</v>
      </c>
      <c r="D46" s="382">
        <f>SUM(D9:D45)</f>
        <v>52572340.340000004</v>
      </c>
      <c r="E46" s="382">
        <f>SUM(E9:E45)</f>
        <v>52572340.339999996</v>
      </c>
      <c r="F46" s="384">
        <f>SUM(F9:F45)</f>
        <v>-1.2514647096395493E-8</v>
      </c>
    </row>
    <row r="47" spans="2:7" ht="14.25" customHeight="1">
      <c r="B47" s="407"/>
      <c r="C47" s="407"/>
    </row>
    <row r="48" spans="2:7">
      <c r="B48" s="407"/>
      <c r="C48" s="407"/>
    </row>
    <row r="49" spans="4:6">
      <c r="F49" s="384">
        <f>SUM(F26:F45)</f>
        <v>9685960.8800000008</v>
      </c>
    </row>
    <row r="50" spans="4:6">
      <c r="D50" s="383">
        <f>D46-E46</f>
        <v>0</v>
      </c>
    </row>
  </sheetData>
  <mergeCells count="3">
    <mergeCell ref="A2:F2"/>
    <mergeCell ref="A3:F3"/>
    <mergeCell ref="A4:F4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Impresion1/13/2025 2:59:03 PM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14" t="s">
        <v>1</v>
      </c>
      <c r="B3" s="414"/>
      <c r="C3" s="414"/>
      <c r="D3" s="414"/>
      <c r="E3" s="414"/>
      <c r="F3" s="414"/>
    </row>
    <row r="4" spans="1:8" ht="14.25" customHeight="1">
      <c r="A4" s="414" t="s">
        <v>453</v>
      </c>
      <c r="B4" s="414"/>
      <c r="C4" s="414"/>
      <c r="D4" s="414"/>
      <c r="E4" s="414"/>
      <c r="F4" s="414"/>
    </row>
    <row r="5" spans="1:8" ht="18" customHeight="1">
      <c r="A5" s="414" t="s">
        <v>2</v>
      </c>
      <c r="B5" s="414"/>
      <c r="C5" s="414"/>
      <c r="D5" s="414"/>
      <c r="E5" s="414"/>
      <c r="F5" s="414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14" t="s">
        <v>1</v>
      </c>
      <c r="B3" s="414"/>
      <c r="C3" s="414"/>
      <c r="D3" s="414"/>
      <c r="E3" s="414"/>
      <c r="F3" s="414"/>
    </row>
    <row r="4" spans="1:7" ht="18" customHeight="1">
      <c r="A4" s="414" t="s">
        <v>450</v>
      </c>
      <c r="B4" s="414"/>
      <c r="C4" s="414"/>
      <c r="D4" s="414"/>
      <c r="E4" s="414"/>
      <c r="F4" s="414"/>
    </row>
    <row r="5" spans="1:7" ht="15.75">
      <c r="A5" s="414" t="s">
        <v>2</v>
      </c>
      <c r="B5" s="414"/>
      <c r="C5" s="414"/>
      <c r="D5" s="414"/>
      <c r="E5" s="414"/>
      <c r="F5" s="414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14" t="s">
        <v>1</v>
      </c>
      <c r="B3" s="414"/>
      <c r="C3" s="414"/>
      <c r="D3" s="414"/>
      <c r="E3" s="414"/>
      <c r="F3" s="414"/>
    </row>
    <row r="4" spans="1:7" ht="13.5" customHeight="1">
      <c r="A4" s="414" t="s">
        <v>444</v>
      </c>
      <c r="B4" s="414"/>
      <c r="C4" s="414"/>
      <c r="D4" s="414"/>
      <c r="E4" s="414"/>
      <c r="F4" s="414"/>
    </row>
    <row r="5" spans="1:7" ht="18" customHeight="1">
      <c r="A5" s="414" t="s">
        <v>2</v>
      </c>
      <c r="B5" s="414"/>
      <c r="C5" s="414"/>
      <c r="D5" s="414"/>
      <c r="E5" s="414"/>
      <c r="F5" s="414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14" t="s">
        <v>1</v>
      </c>
      <c r="B3" s="414"/>
      <c r="C3" s="414"/>
      <c r="D3" s="414"/>
      <c r="E3" s="414"/>
      <c r="F3" s="414"/>
    </row>
    <row r="4" spans="1:7" ht="15.75" customHeight="1">
      <c r="A4" s="414" t="s">
        <v>443</v>
      </c>
      <c r="B4" s="414"/>
      <c r="C4" s="414"/>
      <c r="D4" s="414"/>
      <c r="E4" s="414"/>
      <c r="F4" s="414"/>
    </row>
    <row r="5" spans="1:7" ht="18" customHeight="1">
      <c r="A5" s="414" t="s">
        <v>2</v>
      </c>
      <c r="B5" s="414"/>
      <c r="C5" s="414"/>
      <c r="D5" s="414"/>
      <c r="E5" s="414"/>
      <c r="F5" s="414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14" t="s">
        <v>1</v>
      </c>
      <c r="B3" s="414"/>
      <c r="C3" s="414"/>
      <c r="D3" s="414"/>
      <c r="E3" s="414"/>
      <c r="F3" s="414"/>
    </row>
    <row r="4" spans="1:7" ht="15" customHeight="1">
      <c r="A4" s="415" t="s">
        <v>415</v>
      </c>
      <c r="B4" s="414"/>
      <c r="C4" s="414"/>
      <c r="D4" s="414"/>
      <c r="E4" s="414"/>
      <c r="F4" s="414"/>
    </row>
    <row r="5" spans="1:7" ht="18" customHeight="1">
      <c r="A5" s="414" t="s">
        <v>2</v>
      </c>
      <c r="B5" s="414"/>
      <c r="C5" s="414"/>
      <c r="D5" s="414"/>
      <c r="E5" s="414"/>
      <c r="F5" s="414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16" t="s">
        <v>152</v>
      </c>
      <c r="F40" s="416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16" t="s">
        <v>413</v>
      </c>
      <c r="F46" s="416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34" workbookViewId="0">
      <selection activeCell="E39" sqref="E39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14" t="s">
        <v>0</v>
      </c>
      <c r="D2" s="414"/>
      <c r="E2" s="414"/>
      <c r="F2" s="414"/>
      <c r="G2" s="414"/>
      <c r="H2" s="39"/>
    </row>
    <row r="3" spans="1:10" ht="15.75">
      <c r="C3" s="414" t="s">
        <v>66</v>
      </c>
      <c r="D3" s="414"/>
      <c r="E3" s="414"/>
      <c r="F3" s="414"/>
      <c r="G3" s="414"/>
      <c r="H3" s="39"/>
    </row>
    <row r="4" spans="1:10" ht="15.75">
      <c r="C4" s="414" t="s">
        <v>474</v>
      </c>
      <c r="D4" s="414"/>
      <c r="E4" s="414"/>
      <c r="F4" s="414"/>
      <c r="G4" s="414"/>
      <c r="H4" s="39"/>
      <c r="I4" s="39"/>
      <c r="J4" s="39"/>
    </row>
    <row r="5" spans="1:10" ht="15.75">
      <c r="C5" s="414" t="s">
        <v>2</v>
      </c>
      <c r="D5" s="414"/>
      <c r="E5" s="414"/>
      <c r="F5" s="414"/>
      <c r="G5" s="414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16818370.629999999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10315028.76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27133399.43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17973450.009999998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17973450.009999998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45106849.439999998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228">
        <v>779718.31999999797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412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412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413">
        <v>1217779.72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413">
        <v>1567950.31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5838502.4500000002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9403950.799999997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9403950.799999997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33040082.609999999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2662815.9899999984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35702898.599999994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45106849.399999991</v>
      </c>
      <c r="F61" s="149">
        <f>+F51+F59</f>
        <v>0</v>
      </c>
      <c r="G61" s="110"/>
      <c r="H61" s="237">
        <f>E28-E61</f>
        <v>4.0000006556510925E-2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16" t="s">
        <v>152</v>
      </c>
      <c r="H66" s="416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16" t="s">
        <v>413</v>
      </c>
      <c r="H72" s="416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ignoredErrors>
    <ignoredError sqref="E16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F16" sqref="F1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414" t="s">
        <v>0</v>
      </c>
      <c r="D3" s="414"/>
      <c r="E3" s="414"/>
      <c r="F3" s="414"/>
      <c r="G3" s="414"/>
      <c r="H3" s="414"/>
    </row>
    <row r="4" spans="1:10" ht="15.75">
      <c r="A4" s="135"/>
      <c r="B4" s="414" t="s">
        <v>153</v>
      </c>
      <c r="C4" s="414"/>
      <c r="D4" s="414"/>
      <c r="E4" s="414"/>
      <c r="F4" s="414"/>
      <c r="G4" s="414"/>
      <c r="H4" s="414"/>
    </row>
    <row r="5" spans="1:10" ht="15.75">
      <c r="A5" s="135"/>
      <c r="B5" s="414" t="s">
        <v>475</v>
      </c>
      <c r="C5" s="414"/>
      <c r="D5" s="414"/>
      <c r="E5" s="414"/>
      <c r="F5" s="414"/>
      <c r="G5" s="414"/>
      <c r="H5" s="414"/>
    </row>
    <row r="6" spans="1:10" ht="15.75">
      <c r="A6" s="135"/>
      <c r="B6" s="414" t="s">
        <v>2</v>
      </c>
      <c r="C6" s="414"/>
      <c r="D6" s="414"/>
      <c r="E6" s="414"/>
      <c r="F6" s="414"/>
      <c r="G6" s="414"/>
      <c r="H6" s="414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12348776.869999999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12348776.869999999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5380481.1900000004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2535211.4000000004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1223520.03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520624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26124.26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9685960.8800000008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2662815.9899999984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416"/>
      <c r="H37" s="416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416"/>
      <c r="H40" s="416"/>
    </row>
    <row r="41" spans="1:10">
      <c r="H41" s="77"/>
    </row>
    <row r="42" spans="1:10">
      <c r="D42" s="154"/>
      <c r="E42" s="417"/>
      <c r="F42" s="417"/>
      <c r="G42" s="417"/>
      <c r="H42" s="417"/>
    </row>
    <row r="43" spans="1:10">
      <c r="D43" s="199"/>
      <c r="E43" s="153"/>
      <c r="H43" s="77"/>
    </row>
    <row r="44" spans="1:10">
      <c r="D44" s="416" t="s">
        <v>152</v>
      </c>
      <c r="E44" s="416"/>
    </row>
    <row r="45" spans="1:10">
      <c r="E45" s="77"/>
    </row>
    <row r="46" spans="1:10">
      <c r="D46" s="199"/>
      <c r="E46" s="153"/>
    </row>
    <row r="47" spans="1:10">
      <c r="D47" s="416" t="s">
        <v>413</v>
      </c>
      <c r="E47" s="416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horizontalDpi="4294967293" r:id="rId1"/>
  <ignoredErrors>
    <ignoredError sqref="F13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sqref="A1:K19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18" t="s">
        <v>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283"/>
      <c r="M2" s="127"/>
    </row>
    <row r="3" spans="1:16" s="118" customFormat="1">
      <c r="A3" s="419" t="s">
        <v>189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283"/>
      <c r="M3" s="127"/>
    </row>
    <row r="4" spans="1:16" s="118" customFormat="1">
      <c r="A4" s="418" t="s">
        <v>476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283"/>
      <c r="M4" s="127"/>
    </row>
    <row r="5" spans="1:16" s="118" customFormat="1">
      <c r="A5" s="418" t="s">
        <v>449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27866003.52</v>
      </c>
      <c r="D9" s="249"/>
      <c r="E9" s="251">
        <f>F24+F25+F27+F29+F31+F28+F32+F30</f>
        <v>10655510.890000001</v>
      </c>
      <c r="F9" s="359"/>
      <c r="G9" s="253"/>
      <c r="H9" s="253"/>
      <c r="I9" s="252"/>
      <c r="J9" s="249"/>
      <c r="K9" s="254">
        <f>+C9+E9+F9</f>
        <v>38521514.409999996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4174281.24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30368047.059999999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42695795.649999999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22220306.100000001</v>
      </c>
      <c r="D14" s="249"/>
      <c r="E14" s="261"/>
      <c r="F14" s="252"/>
      <c r="G14" s="253"/>
      <c r="H14" s="253"/>
      <c r="I14" s="252"/>
      <c r="J14" s="252"/>
      <c r="K14" s="254">
        <f>+C14+E14+G14</f>
        <v>22220306.100000001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24722345.640000001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24722345.640000001</v>
      </c>
      <c r="L16" s="283"/>
      <c r="M16" s="129"/>
      <c r="N16" s="132"/>
    </row>
    <row r="17" spans="1:14" s="118" customFormat="1" ht="12" thickBot="1">
      <c r="A17" s="420" t="s">
        <v>200</v>
      </c>
      <c r="B17" s="420"/>
      <c r="C17" s="263">
        <f>+C11-C16</f>
        <v>5645701.4199999981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17973450.009999998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17973450.009999998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1600707.7+71530</f>
        <v>1672237.7</v>
      </c>
      <c r="G23" s="125">
        <v>2502039.54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>
        <v>3022156.6699999995</v>
      </c>
      <c r="F24" s="177">
        <v>89750</v>
      </c>
      <c r="G24" s="126">
        <v>1055672.8200000003</v>
      </c>
      <c r="H24" s="125"/>
      <c r="I24" s="181">
        <f>E24-G24</f>
        <v>1966483.8499999992</v>
      </c>
      <c r="K24" s="182">
        <f t="shared" ref="K24:K32" si="0">E24+F24-G24</f>
        <v>2056233.8499999992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26">
        <v>24843846.850000001</v>
      </c>
      <c r="F27" s="125">
        <f>4013179.8+304126.68</f>
        <v>4317306.4799999995</v>
      </c>
      <c r="G27" s="125">
        <v>21164633.280000001</v>
      </c>
      <c r="H27" s="125"/>
      <c r="I27" s="181">
        <f>E27-G27</f>
        <v>3679213.5700000003</v>
      </c>
      <c r="K27" s="122">
        <f t="shared" si="0"/>
        <v>7996520.0500000007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2233903.8499999992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30368047.060000002</v>
      </c>
      <c r="F33" s="122">
        <f>SUM(F23:F32)</f>
        <v>12327748.59</v>
      </c>
      <c r="G33" s="122">
        <f>SUM(G23:G32)</f>
        <v>24722345.640000001</v>
      </c>
      <c r="I33" s="126">
        <f>SUM(I23:I32)</f>
        <v>5645701.4199999999</v>
      </c>
      <c r="K33" s="122">
        <f>SUM(K23:K32)</f>
        <v>17973450.009999998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5">
        <v>168765.54</v>
      </c>
      <c r="J40" s="126"/>
      <c r="K40" s="181">
        <v>3</v>
      </c>
      <c r="L40" s="126">
        <f t="shared" ref="L40:L52" si="2">SUM(I40+K40)</f>
        <v>168768.54</v>
      </c>
    </row>
    <row r="41" spans="2:12">
      <c r="E41" s="122"/>
      <c r="I41" s="126"/>
      <c r="J41" s="126"/>
      <c r="K41" s="126"/>
      <c r="L41" s="126">
        <f>SUM(I41+K41)</f>
        <v>0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2502039.54</v>
      </c>
      <c r="J53" s="126"/>
      <c r="K53" s="126"/>
      <c r="L53" s="126">
        <f>SUM(L39:L52)</f>
        <v>2502043.54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A13" sqref="A13:D18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17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1:15" ht="15.75">
      <c r="B3" s="421" t="str">
        <f>+[2]ESF!C2</f>
        <v>Entidad Modelo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5" ht="15.75">
      <c r="B4" s="421" t="s">
        <v>214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5" ht="15.75">
      <c r="A5" s="421" t="s">
        <v>405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</row>
    <row r="6" spans="1:15" ht="15.75">
      <c r="B6" s="421" t="s">
        <v>2</v>
      </c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A13" sqref="A13:D1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21" t="str">
        <f>+[2]ESF!C2</f>
        <v>Entidad Modelo</v>
      </c>
      <c r="D2" s="421"/>
      <c r="E2" s="421"/>
      <c r="F2" s="421"/>
      <c r="G2" s="421"/>
      <c r="H2" s="421"/>
    </row>
    <row r="3" spans="2:16" ht="15.75">
      <c r="C3" s="421" t="s">
        <v>228</v>
      </c>
      <c r="D3" s="421"/>
      <c r="E3" s="421"/>
      <c r="F3" s="421"/>
      <c r="G3" s="421"/>
      <c r="H3" s="421"/>
    </row>
    <row r="4" spans="2:16" ht="15.75">
      <c r="B4" s="414" t="s">
        <v>410</v>
      </c>
      <c r="C4" s="414"/>
      <c r="D4" s="414"/>
      <c r="E4" s="414"/>
      <c r="F4" s="414"/>
      <c r="G4" s="414"/>
      <c r="H4" s="414"/>
      <c r="I4" s="414"/>
      <c r="J4" s="107"/>
      <c r="K4" s="107"/>
      <c r="L4" s="107"/>
      <c r="M4" s="107"/>
      <c r="N4" s="107"/>
      <c r="O4" s="107"/>
      <c r="P4" s="107"/>
    </row>
    <row r="5" spans="2:16" ht="15.75">
      <c r="C5" s="421" t="s">
        <v>2</v>
      </c>
      <c r="D5" s="421"/>
      <c r="E5" s="421"/>
      <c r="F5" s="421"/>
      <c r="G5" s="421"/>
      <c r="H5" s="421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pane xSplit="2" ySplit="7" topLeftCell="C2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B29" sqref="B29:C29"/>
    </sheetView>
  </sheetViews>
  <sheetFormatPr baseColWidth="10" defaultRowHeight="15"/>
  <cols>
    <col min="1" max="1" width="14.140625" style="383" bestFit="1" customWidth="1"/>
    <col min="2" max="2" width="16.5703125" style="389" bestFit="1" customWidth="1"/>
    <col min="3" max="3" width="50.85546875" style="389" customWidth="1"/>
    <col min="4" max="5" width="14.28515625" style="389" bestFit="1" customWidth="1"/>
    <col min="6" max="6" width="14.140625" style="389" bestFit="1" customWidth="1"/>
    <col min="7" max="8" width="14.85546875" style="389" bestFit="1" customWidth="1"/>
    <col min="9" max="16384" width="11.42578125" style="389"/>
  </cols>
  <sheetData>
    <row r="1" spans="1:7" ht="12" customHeight="1">
      <c r="C1" s="376"/>
    </row>
    <row r="2" spans="1:7" ht="12" customHeight="1">
      <c r="A2" s="414" t="s">
        <v>1</v>
      </c>
      <c r="B2" s="414"/>
      <c r="C2" s="414"/>
      <c r="D2" s="414"/>
      <c r="E2" s="414"/>
      <c r="F2" s="414"/>
    </row>
    <row r="3" spans="1:7" ht="12" customHeight="1">
      <c r="A3" s="414" t="s">
        <v>472</v>
      </c>
      <c r="B3" s="414"/>
      <c r="C3" s="414"/>
      <c r="D3" s="414"/>
      <c r="E3" s="414"/>
      <c r="F3" s="414"/>
    </row>
    <row r="4" spans="1:7" ht="12" customHeight="1">
      <c r="A4" s="414" t="s">
        <v>2</v>
      </c>
      <c r="B4" s="414"/>
      <c r="C4" s="414"/>
      <c r="D4" s="414"/>
      <c r="E4" s="414"/>
      <c r="F4" s="414"/>
    </row>
    <row r="5" spans="1:7" ht="12" customHeight="1"/>
    <row r="6" spans="1:7" ht="12" customHeight="1"/>
    <row r="7" spans="1:7" ht="17.25" customHeight="1">
      <c r="A7" s="375" t="s">
        <v>3</v>
      </c>
      <c r="B7" s="377" t="s">
        <v>4</v>
      </c>
      <c r="C7" s="375" t="s">
        <v>5</v>
      </c>
      <c r="D7" s="377" t="s">
        <v>6</v>
      </c>
      <c r="E7" s="375" t="s">
        <v>7</v>
      </c>
      <c r="F7" s="375" t="s">
        <v>8</v>
      </c>
    </row>
    <row r="8" spans="1:7" ht="15" customHeight="1">
      <c r="A8" s="383">
        <v>186545.40000000005</v>
      </c>
      <c r="B8" s="402" t="s">
        <v>11</v>
      </c>
      <c r="C8" s="402" t="s">
        <v>12</v>
      </c>
      <c r="D8" s="380">
        <v>185524.66</v>
      </c>
      <c r="E8" s="381">
        <v>370194.75</v>
      </c>
      <c r="F8" s="178">
        <f>A8+D8-E8</f>
        <v>1875.3100000000559</v>
      </c>
    </row>
    <row r="9" spans="1:7" ht="15" customHeight="1">
      <c r="B9" s="402" t="s">
        <v>416</v>
      </c>
      <c r="C9" s="402" t="s">
        <v>13</v>
      </c>
      <c r="D9" s="381">
        <v>47400</v>
      </c>
      <c r="E9" s="381">
        <v>47400</v>
      </c>
      <c r="F9" s="178">
        <f t="shared" ref="F9:F17" si="0">A9+D9-E9</f>
        <v>0</v>
      </c>
    </row>
    <row r="10" spans="1:7" ht="15" customHeight="1">
      <c r="A10" s="383">
        <v>1100.0500000016764</v>
      </c>
      <c r="B10" s="402" t="s">
        <v>14</v>
      </c>
      <c r="C10" s="402" t="s">
        <v>15</v>
      </c>
      <c r="D10" s="381">
        <v>8134291.6500000004</v>
      </c>
      <c r="E10" s="381">
        <v>7874254.5499999998</v>
      </c>
      <c r="F10" s="178">
        <f t="shared" si="0"/>
        <v>261137.15000000224</v>
      </c>
    </row>
    <row r="11" spans="1:7" ht="15" customHeight="1">
      <c r="A11" s="383">
        <v>19284358.039999999</v>
      </c>
      <c r="B11" s="402" t="s">
        <v>9</v>
      </c>
      <c r="C11" s="402" t="s">
        <v>10</v>
      </c>
      <c r="D11" s="380">
        <v>9620479.9499999993</v>
      </c>
      <c r="E11" s="381">
        <v>7084480.6799999997</v>
      </c>
      <c r="F11" s="178">
        <f t="shared" si="0"/>
        <v>21820357.309999999</v>
      </c>
      <c r="G11" s="384">
        <f>SUM(F8:F11)</f>
        <v>22083369.77</v>
      </c>
    </row>
    <row r="12" spans="1:7" ht="15" customHeight="1">
      <c r="B12" s="175" t="s">
        <v>16</v>
      </c>
      <c r="C12" s="351" t="s">
        <v>17</v>
      </c>
      <c r="D12" s="380"/>
      <c r="E12" s="381"/>
      <c r="F12" s="178">
        <f t="shared" si="0"/>
        <v>0</v>
      </c>
    </row>
    <row r="13" spans="1:7" ht="15" customHeight="1">
      <c r="B13" s="241" t="s">
        <v>18</v>
      </c>
      <c r="C13" s="352" t="s">
        <v>19</v>
      </c>
      <c r="D13" s="380">
        <v>5531281</v>
      </c>
      <c r="E13" s="381"/>
      <c r="F13" s="178">
        <f t="shared" si="0"/>
        <v>5531281</v>
      </c>
    </row>
    <row r="14" spans="1:7" ht="15" customHeight="1">
      <c r="A14" s="383">
        <v>1672241.7000000002</v>
      </c>
      <c r="B14" s="287" t="s">
        <v>20</v>
      </c>
      <c r="C14" s="353" t="s">
        <v>21</v>
      </c>
      <c r="D14" s="380"/>
      <c r="E14" s="381"/>
      <c r="F14" s="178">
        <f t="shared" si="0"/>
        <v>1672241.7000000002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9767959.1399999969</v>
      </c>
      <c r="B16" s="287" t="s">
        <v>24</v>
      </c>
      <c r="C16" s="353" t="s">
        <v>25</v>
      </c>
      <c r="D16" s="380"/>
      <c r="E16" s="381"/>
      <c r="F16" s="178">
        <f t="shared" si="0"/>
        <v>9767959.1399999969</v>
      </c>
    </row>
    <row r="17" spans="1:8" ht="15" customHeight="1">
      <c r="A17" s="383">
        <v>983172.64999999991</v>
      </c>
      <c r="B17" s="241" t="s">
        <v>59</v>
      </c>
      <c r="C17" s="352" t="s">
        <v>60</v>
      </c>
      <c r="D17" s="380"/>
      <c r="E17" s="381"/>
      <c r="F17" s="178">
        <f t="shared" si="0"/>
        <v>983172.64999999991</v>
      </c>
      <c r="G17" s="384">
        <f>SUM(F14:F17)</f>
        <v>18494157.899999995</v>
      </c>
    </row>
    <row r="18" spans="1:8" ht="15" customHeight="1">
      <c r="A18" s="383">
        <v>1.3</v>
      </c>
      <c r="B18" s="402" t="s">
        <v>423</v>
      </c>
      <c r="C18" s="402" t="s">
        <v>424</v>
      </c>
      <c r="D18" s="381">
        <v>138924.29999999999</v>
      </c>
      <c r="E18" s="381">
        <v>138923</v>
      </c>
      <c r="F18" s="178">
        <f t="shared" ref="F18:F26" si="1">-(E18+A18-D18)</f>
        <v>0</v>
      </c>
    </row>
    <row r="19" spans="1:8" ht="15" customHeight="1">
      <c r="A19" s="383">
        <v>9780060.3800000008</v>
      </c>
      <c r="B19" s="402" t="s">
        <v>28</v>
      </c>
      <c r="C19" s="402" t="s">
        <v>29</v>
      </c>
      <c r="D19" s="380">
        <v>12689630.65</v>
      </c>
      <c r="E19" s="381">
        <v>5360824.97</v>
      </c>
      <c r="F19" s="178">
        <f t="shared" si="1"/>
        <v>-2451254.7000000011</v>
      </c>
    </row>
    <row r="20" spans="1:8" ht="15" customHeight="1">
      <c r="A20" s="383">
        <v>4311940.6900000004</v>
      </c>
      <c r="B20" s="402" t="s">
        <v>406</v>
      </c>
      <c r="C20" s="402" t="s">
        <v>407</v>
      </c>
      <c r="D20" s="389">
        <v>0</v>
      </c>
      <c r="E20" s="389">
        <v>763280.88</v>
      </c>
      <c r="F20" s="178">
        <f t="shared" si="1"/>
        <v>-5075221.57</v>
      </c>
    </row>
    <row r="21" spans="1:8" ht="15" customHeight="1">
      <c r="A21" s="383">
        <v>1314633.19</v>
      </c>
      <c r="B21" s="402" t="s">
        <v>408</v>
      </c>
      <c r="C21" s="402" t="s">
        <v>409</v>
      </c>
      <c r="D21" s="380">
        <v>0</v>
      </c>
      <c r="E21" s="381">
        <v>128928.22</v>
      </c>
      <c r="F21" s="178">
        <f t="shared" si="1"/>
        <v>-1443561.41</v>
      </c>
    </row>
    <row r="22" spans="1:8" ht="15" customHeight="1">
      <c r="A22" s="383">
        <v>889447.94</v>
      </c>
      <c r="B22" s="402" t="s">
        <v>26</v>
      </c>
      <c r="C22" s="402" t="s">
        <v>27</v>
      </c>
      <c r="D22" s="380">
        <v>409987.75</v>
      </c>
      <c r="E22" s="381">
        <v>626469.13</v>
      </c>
      <c r="F22" s="178">
        <f t="shared" si="1"/>
        <v>-1105929.3199999998</v>
      </c>
    </row>
    <row r="23" spans="1:8" ht="15" customHeight="1">
      <c r="A23" s="383">
        <v>21670077.889999986</v>
      </c>
      <c r="B23" s="287" t="s">
        <v>61</v>
      </c>
      <c r="C23" s="353" t="s">
        <v>62</v>
      </c>
      <c r="D23" s="380"/>
      <c r="E23" s="381">
        <v>5531281.0000000075</v>
      </c>
      <c r="F23" s="178">
        <f t="shared" si="1"/>
        <v>-27201358.889999993</v>
      </c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</row>
    <row r="25" spans="1:8" ht="15" customHeight="1">
      <c r="B25" s="402" t="s">
        <v>431</v>
      </c>
      <c r="C25" s="402" t="s">
        <v>432</v>
      </c>
      <c r="D25" s="381">
        <v>0</v>
      </c>
      <c r="E25" s="381">
        <v>440137.39</v>
      </c>
      <c r="F25" s="178">
        <f t="shared" si="1"/>
        <v>-440137.39</v>
      </c>
    </row>
    <row r="26" spans="1:8" ht="15" customHeight="1">
      <c r="B26" s="402" t="s">
        <v>30</v>
      </c>
      <c r="C26" s="402" t="s">
        <v>31</v>
      </c>
      <c r="D26" s="380">
        <v>0</v>
      </c>
      <c r="E26" s="381">
        <v>17500158.870000001</v>
      </c>
      <c r="F26" s="178">
        <f t="shared" si="1"/>
        <v>-17500158.870000001</v>
      </c>
      <c r="G26" s="384">
        <f>SUM(F25:F26)</f>
        <v>-17940296.260000002</v>
      </c>
      <c r="H26" s="384"/>
    </row>
    <row r="27" spans="1:8" ht="15" customHeight="1">
      <c r="B27" s="402" t="s">
        <v>36</v>
      </c>
      <c r="C27" s="402" t="s">
        <v>37</v>
      </c>
      <c r="D27" s="380">
        <v>123311.85</v>
      </c>
      <c r="E27" s="381">
        <v>0</v>
      </c>
      <c r="F27" s="403">
        <f>D27</f>
        <v>123311.85</v>
      </c>
    </row>
    <row r="28" spans="1:8" ht="15" customHeight="1">
      <c r="B28" s="402" t="s">
        <v>38</v>
      </c>
      <c r="C28" s="402" t="s">
        <v>39</v>
      </c>
      <c r="D28" s="380">
        <v>1117914.8400000001</v>
      </c>
      <c r="E28" s="381">
        <v>0</v>
      </c>
      <c r="F28" s="225">
        <f t="shared" ref="F28:F42" si="2">D28</f>
        <v>1117914.8400000001</v>
      </c>
    </row>
    <row r="29" spans="1:8" ht="15" customHeight="1">
      <c r="B29" s="402" t="s">
        <v>426</v>
      </c>
      <c r="C29" s="402" t="s">
        <v>427</v>
      </c>
      <c r="D29" s="380">
        <v>763280.88</v>
      </c>
      <c r="E29" s="381">
        <v>0</v>
      </c>
      <c r="F29" s="218">
        <f t="shared" si="2"/>
        <v>763280.88</v>
      </c>
    </row>
    <row r="30" spans="1:8" ht="15" customHeight="1">
      <c r="B30" s="402" t="s">
        <v>40</v>
      </c>
      <c r="C30" s="402" t="s">
        <v>41</v>
      </c>
      <c r="D30" s="381">
        <v>617000.79</v>
      </c>
      <c r="E30" s="381">
        <v>0</v>
      </c>
      <c r="F30" s="403">
        <f t="shared" si="2"/>
        <v>617000.79</v>
      </c>
    </row>
    <row r="31" spans="1:8" ht="15" customHeight="1">
      <c r="B31" s="402" t="s">
        <v>414</v>
      </c>
      <c r="C31" s="402" t="s">
        <v>42</v>
      </c>
      <c r="D31" s="381">
        <v>23316.17</v>
      </c>
      <c r="E31" s="381">
        <v>0</v>
      </c>
      <c r="F31" s="178">
        <f t="shared" si="2"/>
        <v>23316.17</v>
      </c>
    </row>
    <row r="32" spans="1:8" ht="15" customHeight="1">
      <c r="B32" s="402" t="s">
        <v>43</v>
      </c>
      <c r="C32" s="402" t="s">
        <v>44</v>
      </c>
      <c r="D32" s="381">
        <v>757984.8</v>
      </c>
      <c r="E32" s="381">
        <v>0</v>
      </c>
      <c r="F32" s="178">
        <f t="shared" si="2"/>
        <v>757984.8</v>
      </c>
    </row>
    <row r="33" spans="1:7" ht="15" customHeight="1">
      <c r="A33" s="381"/>
      <c r="B33" s="402" t="s">
        <v>417</v>
      </c>
      <c r="C33" s="402" t="s">
        <v>418</v>
      </c>
      <c r="D33" s="381">
        <v>160714.62</v>
      </c>
      <c r="E33" s="381">
        <v>0</v>
      </c>
      <c r="F33" s="218">
        <f t="shared" si="2"/>
        <v>160714.62</v>
      </c>
    </row>
    <row r="34" spans="1:7" ht="15" customHeight="1">
      <c r="B34" s="402" t="s">
        <v>419</v>
      </c>
      <c r="C34" s="402" t="s">
        <v>420</v>
      </c>
      <c r="D34" s="381">
        <v>27163.02</v>
      </c>
      <c r="E34" s="381">
        <v>0</v>
      </c>
      <c r="F34" s="218">
        <f t="shared" si="2"/>
        <v>27163.02</v>
      </c>
    </row>
    <row r="35" spans="1:7" ht="15" customHeight="1">
      <c r="B35" s="402" t="s">
        <v>421</v>
      </c>
      <c r="C35" s="402" t="s">
        <v>422</v>
      </c>
      <c r="D35" s="381">
        <v>160488.25</v>
      </c>
      <c r="E35" s="381">
        <v>0</v>
      </c>
      <c r="F35" s="218">
        <f t="shared" si="2"/>
        <v>160488.25</v>
      </c>
    </row>
    <row r="36" spans="1:7" ht="15" customHeight="1">
      <c r="B36" s="402" t="s">
        <v>425</v>
      </c>
      <c r="C36" s="402" t="s">
        <v>33</v>
      </c>
      <c r="D36" s="381">
        <v>6635</v>
      </c>
      <c r="E36" s="381">
        <v>0</v>
      </c>
      <c r="F36" s="225">
        <f t="shared" si="2"/>
        <v>6635</v>
      </c>
    </row>
    <row r="37" spans="1:7" ht="15" customHeight="1">
      <c r="B37" s="402" t="s">
        <v>46</v>
      </c>
      <c r="C37" s="402" t="s">
        <v>47</v>
      </c>
      <c r="D37" s="380">
        <v>3004489.69</v>
      </c>
      <c r="E37" s="381">
        <v>0</v>
      </c>
      <c r="F37" s="403">
        <f t="shared" si="2"/>
        <v>3004489.69</v>
      </c>
      <c r="G37" s="384">
        <f>SUM(F37+F30+F27)</f>
        <v>3744802.33</v>
      </c>
    </row>
    <row r="38" spans="1:7" ht="15" customHeight="1">
      <c r="B38" s="402" t="s">
        <v>34</v>
      </c>
      <c r="C38" s="402" t="s">
        <v>35</v>
      </c>
      <c r="D38" s="380">
        <v>128928.22</v>
      </c>
      <c r="E38" s="381">
        <v>0</v>
      </c>
      <c r="F38" s="218">
        <f t="shared" si="2"/>
        <v>128928.22</v>
      </c>
    </row>
    <row r="39" spans="1:7" ht="15" customHeight="1">
      <c r="B39" s="402" t="s">
        <v>428</v>
      </c>
      <c r="C39" s="402" t="s">
        <v>429</v>
      </c>
      <c r="D39" s="380">
        <v>235000</v>
      </c>
      <c r="E39" s="381">
        <v>0</v>
      </c>
      <c r="F39" s="218">
        <f t="shared" si="2"/>
        <v>235000</v>
      </c>
    </row>
    <row r="40" spans="1:7" ht="15" customHeight="1">
      <c r="B40" s="402" t="s">
        <v>52</v>
      </c>
      <c r="C40" s="402" t="s">
        <v>53</v>
      </c>
      <c r="D40" s="380">
        <v>1663585.35</v>
      </c>
      <c r="E40" s="381">
        <v>0</v>
      </c>
      <c r="F40" s="218">
        <f t="shared" si="2"/>
        <v>1663585.35</v>
      </c>
      <c r="G40" s="384">
        <f>SUM(F40+F38+F39+F35+F34+F33+F29)</f>
        <v>3139160.3400000003</v>
      </c>
    </row>
    <row r="41" spans="1:7" ht="15" customHeight="1">
      <c r="B41" s="402" t="s">
        <v>55</v>
      </c>
      <c r="C41" s="402" t="s">
        <v>56</v>
      </c>
      <c r="D41" s="380">
        <v>47400</v>
      </c>
      <c r="E41" s="381">
        <v>0</v>
      </c>
      <c r="F41" s="225">
        <f t="shared" si="2"/>
        <v>47400</v>
      </c>
    </row>
    <row r="42" spans="1:7" ht="15" customHeight="1">
      <c r="B42" s="402" t="s">
        <v>434</v>
      </c>
      <c r="C42" s="402" t="s">
        <v>435</v>
      </c>
      <c r="D42" s="380">
        <v>271600</v>
      </c>
      <c r="E42" s="381">
        <v>0</v>
      </c>
      <c r="F42" s="225">
        <f t="shared" si="2"/>
        <v>271600</v>
      </c>
      <c r="G42" s="384">
        <f>SUM(F42+F41+F36+F28)</f>
        <v>1443549.84</v>
      </c>
    </row>
    <row r="43" spans="1:7">
      <c r="B43" s="379" t="s">
        <v>57</v>
      </c>
      <c r="C43" s="379" t="s">
        <v>58</v>
      </c>
      <c r="D43" s="382">
        <f>SUM(D8:D42)</f>
        <v>45866333.440000005</v>
      </c>
      <c r="E43" s="382">
        <f>SUM(E8:E42)</f>
        <v>45866333.440000005</v>
      </c>
      <c r="F43" s="384">
        <f>SUM(F8:F42)</f>
        <v>-1.3969838619232178E-9</v>
      </c>
    </row>
    <row r="44" spans="1:7" ht="13.5" customHeight="1"/>
    <row r="45" spans="1:7" ht="14.25" customHeight="1"/>
    <row r="46" spans="1:7">
      <c r="D46" s="384">
        <f>D43-E43</f>
        <v>0</v>
      </c>
      <c r="F46" s="384">
        <f>SUM(F27:F42)</f>
        <v>9108813.4800000004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Impresion12/16/2024 9:30:15 AM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activeCell="A13" sqref="A13:D18"/>
      <selection pane="bottomLeft" activeCell="C18" sqref="C18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14" t="s">
        <v>0</v>
      </c>
      <c r="C1" s="414"/>
      <c r="D1" s="39"/>
      <c r="E1" s="39"/>
      <c r="F1" s="39"/>
      <c r="G1" s="39"/>
    </row>
    <row r="2" spans="1:12" ht="18.75">
      <c r="B2" s="422" t="s">
        <v>275</v>
      </c>
      <c r="C2" s="422"/>
      <c r="D2" s="40"/>
    </row>
    <row r="3" spans="1:12" ht="15.75">
      <c r="B3" s="414" t="s">
        <v>474</v>
      </c>
      <c r="C3" s="415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22" t="s">
        <v>2</v>
      </c>
      <c r="C4" s="422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1550.3100000000559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16815092.979999997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1727.3400000021793</v>
      </c>
      <c r="D21" s="67"/>
    </row>
    <row r="22" spans="1:9" ht="15.75">
      <c r="A22" s="69"/>
      <c r="B22" s="65" t="s">
        <v>298</v>
      </c>
      <c r="C22" s="14">
        <f>SUM(C8:C21)</f>
        <v>16818370.629999999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16818370.629999999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horizontalDpi="4294967293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14" t="s">
        <v>0</v>
      </c>
      <c r="B3" s="414"/>
    </row>
    <row r="4" spans="1:2" ht="18.75">
      <c r="A4" s="422" t="s">
        <v>309</v>
      </c>
      <c r="B4" s="422"/>
    </row>
    <row r="5" spans="1:2">
      <c r="A5" s="423" t="s">
        <v>477</v>
      </c>
      <c r="B5" s="423"/>
    </row>
    <row r="6" spans="1:2" ht="18.75">
      <c r="A6" s="422" t="s">
        <v>2</v>
      </c>
      <c r="B6" s="422"/>
    </row>
    <row r="8" spans="1:2">
      <c r="A8" s="54"/>
    </row>
    <row r="10" spans="1:2" ht="15" customHeight="1">
      <c r="A10" s="424" t="s">
        <v>310</v>
      </c>
      <c r="B10" s="427" t="s">
        <v>278</v>
      </c>
    </row>
    <row r="11" spans="1:2" ht="15" customHeight="1">
      <c r="A11" s="425"/>
      <c r="B11" s="428"/>
    </row>
    <row r="12" spans="1:2" ht="15.75" customHeight="1">
      <c r="A12" s="426"/>
      <c r="B12" s="429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D14" sqref="D14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14" t="s">
        <v>0</v>
      </c>
      <c r="B4" s="414"/>
    </row>
    <row r="5" spans="1:4" ht="18.75">
      <c r="A5" s="422" t="s">
        <v>317</v>
      </c>
      <c r="B5" s="422"/>
    </row>
    <row r="6" spans="1:4">
      <c r="A6" s="423" t="s">
        <v>478</v>
      </c>
      <c r="B6" s="423"/>
    </row>
    <row r="7" spans="1:4" ht="18.75">
      <c r="A7" s="422" t="s">
        <v>2</v>
      </c>
      <c r="B7" s="422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10315028.76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10315028.76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B13" sqref="B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14" t="s">
        <v>0</v>
      </c>
      <c r="B4" s="414"/>
    </row>
    <row r="5" spans="1:3" ht="18.75">
      <c r="A5" s="422" t="s">
        <v>323</v>
      </c>
      <c r="B5" s="422"/>
    </row>
    <row r="6" spans="1:3">
      <c r="A6" s="423" t="s">
        <v>478</v>
      </c>
      <c r="B6" s="423"/>
    </row>
    <row r="7" spans="1:3" ht="18.75">
      <c r="A7" s="422" t="s">
        <v>2</v>
      </c>
      <c r="B7" s="422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779718.31999999797</v>
      </c>
    </row>
    <row r="13" spans="1:3" ht="15" customHeight="1">
      <c r="A13" s="28" t="s">
        <v>325</v>
      </c>
      <c r="B13" s="34">
        <f>+B12</f>
        <v>779718.31999999797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workbookViewId="0">
      <selection activeCell="C17" sqref="C17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14" t="s">
        <v>0</v>
      </c>
      <c r="B3" s="414"/>
      <c r="C3" s="414"/>
      <c r="D3" s="414"/>
      <c r="E3" s="39"/>
    </row>
    <row r="4" spans="1:5" ht="18.75">
      <c r="A4" s="422" t="s">
        <v>326</v>
      </c>
      <c r="B4" s="422"/>
      <c r="C4" s="422"/>
      <c r="D4" s="422"/>
      <c r="E4" s="40"/>
    </row>
    <row r="5" spans="1:5" ht="18.75">
      <c r="A5" s="423" t="s">
        <v>479</v>
      </c>
      <c r="B5" s="430"/>
      <c r="C5" s="430"/>
      <c r="D5" s="430"/>
      <c r="E5" s="40"/>
    </row>
    <row r="6" spans="1:5" ht="18.75">
      <c r="B6" s="422" t="s">
        <v>2</v>
      </c>
      <c r="C6" s="422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1217779.72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5838502.4500000002</v>
      </c>
    </row>
    <row r="17" spans="2:3" ht="15.75">
      <c r="B17" s="186" t="s">
        <v>409</v>
      </c>
      <c r="C17" s="37">
        <v>1567950.31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8624232.4800000004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14" t="s">
        <v>0</v>
      </c>
      <c r="B1" s="414"/>
    </row>
    <row r="2" spans="1:4" ht="18.75">
      <c r="A2" s="422" t="s">
        <v>336</v>
      </c>
      <c r="B2" s="422"/>
    </row>
    <row r="3" spans="1:4">
      <c r="A3" s="423" t="s">
        <v>480</v>
      </c>
      <c r="B3" s="430"/>
      <c r="C3" s="188"/>
      <c r="D3" s="188"/>
    </row>
    <row r="4" spans="1:4" ht="18.75">
      <c r="A4" s="422" t="s">
        <v>2</v>
      </c>
      <c r="B4" s="422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14" t="s">
        <v>0</v>
      </c>
      <c r="B1" s="414"/>
    </row>
    <row r="2" spans="1:2" ht="18.75">
      <c r="A2" s="422" t="s">
        <v>344</v>
      </c>
      <c r="B2" s="422"/>
    </row>
    <row r="3" spans="1:2">
      <c r="A3" s="423" t="s">
        <v>481</v>
      </c>
      <c r="B3" s="423"/>
    </row>
    <row r="4" spans="1:2" ht="18.75">
      <c r="A4" s="422" t="s">
        <v>2</v>
      </c>
      <c r="B4" s="422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24" t="s">
        <v>310</v>
      </c>
      <c r="B8" s="427" t="s">
        <v>278</v>
      </c>
    </row>
    <row r="9" spans="1:2">
      <c r="A9" s="425"/>
      <c r="B9" s="428"/>
    </row>
    <row r="10" spans="1:2">
      <c r="A10" s="426"/>
      <c r="B10" s="429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14" t="s">
        <v>0</v>
      </c>
      <c r="B1" s="414"/>
    </row>
    <row r="2" spans="1:2" ht="18.75">
      <c r="A2" s="422" t="s">
        <v>347</v>
      </c>
      <c r="B2" s="422"/>
    </row>
    <row r="3" spans="1:2">
      <c r="A3" s="423" t="s">
        <v>482</v>
      </c>
      <c r="B3" s="430"/>
    </row>
    <row r="4" spans="1:2" ht="18.75">
      <c r="A4" s="422" t="s">
        <v>2</v>
      </c>
      <c r="B4" s="422"/>
    </row>
    <row r="5" spans="1:2" ht="15.75">
      <c r="A5" s="22"/>
      <c r="B5" s="23"/>
    </row>
    <row r="6" spans="1:2" ht="15.75">
      <c r="A6" s="22"/>
      <c r="B6" s="23"/>
    </row>
    <row r="7" spans="1:2">
      <c r="A7" s="424" t="s">
        <v>310</v>
      </c>
      <c r="B7" s="427" t="s">
        <v>278</v>
      </c>
    </row>
    <row r="8" spans="1:2">
      <c r="A8" s="425"/>
      <c r="B8" s="428"/>
    </row>
    <row r="9" spans="1:2">
      <c r="A9" s="426"/>
      <c r="B9" s="429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9" sqref="B9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14" t="s">
        <v>0</v>
      </c>
      <c r="B2" s="414"/>
    </row>
    <row r="3" spans="1:4" ht="18.75">
      <c r="A3" s="422" t="s">
        <v>349</v>
      </c>
      <c r="B3" s="422"/>
    </row>
    <row r="4" spans="1:4">
      <c r="A4" s="423" t="s">
        <v>483</v>
      </c>
      <c r="B4" s="430"/>
    </row>
    <row r="5" spans="1:4" ht="18.75">
      <c r="A5" s="422" t="s">
        <v>2</v>
      </c>
      <c r="B5" s="422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/>
    </row>
    <row r="10" spans="1:4" ht="15.75">
      <c r="A10" s="2" t="s">
        <v>351</v>
      </c>
      <c r="B10" s="14">
        <f>SUM(B9)</f>
        <v>0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12348776.869999999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12348776.869999999</v>
      </c>
    </row>
    <row r="26" spans="1:2" ht="18.75">
      <c r="A26" s="20" t="s">
        <v>354</v>
      </c>
      <c r="B26" s="21">
        <f>+B10+B25</f>
        <v>12348776.869999999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workbookViewId="0">
      <selection activeCell="C26" sqref="C26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14" t="s">
        <v>0</v>
      </c>
      <c r="C2" s="414"/>
    </row>
    <row r="3" spans="1:3" ht="15.75">
      <c r="B3" s="431" t="s">
        <v>355</v>
      </c>
      <c r="C3" s="431"/>
    </row>
    <row r="4" spans="1:3">
      <c r="A4" s="423" t="s">
        <v>484</v>
      </c>
      <c r="B4" s="430"/>
      <c r="C4" s="430"/>
    </row>
    <row r="5" spans="1:3" ht="15" customHeight="1">
      <c r="B5" s="431" t="s">
        <v>2</v>
      </c>
      <c r="C5" s="431"/>
    </row>
    <row r="6" spans="1:3" ht="15" customHeight="1">
      <c r="C6" s="240">
        <v>2024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2777469.34</v>
      </c>
    </row>
    <row r="11" spans="1:3" ht="15" customHeight="1">
      <c r="B11" s="6" t="s">
        <v>360</v>
      </c>
      <c r="C11" s="7">
        <v>550500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6350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f>62055.49+7826.44</f>
        <v>69881.929999999993</v>
      </c>
    </row>
    <row r="16" spans="1:3" ht="15.75">
      <c r="B16" s="6" t="s">
        <v>362</v>
      </c>
      <c r="C16" s="7">
        <f>315749.24+53366.04+315304.5</f>
        <v>684419.78</v>
      </c>
    </row>
    <row r="17" spans="2:3" ht="15.75">
      <c r="B17" s="6" t="s">
        <v>363</v>
      </c>
      <c r="C17" s="7">
        <v>534929.26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>
        <v>6000</v>
      </c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230000</v>
      </c>
    </row>
    <row r="26" spans="2:3" ht="15.75">
      <c r="B26" s="6" t="s">
        <v>56</v>
      </c>
      <c r="C26" s="7">
        <v>39600</v>
      </c>
    </row>
    <row r="27" spans="2:3" ht="15.75">
      <c r="B27" s="6" t="s">
        <v>39</v>
      </c>
      <c r="C27" s="7">
        <v>234174</v>
      </c>
    </row>
    <row r="28" spans="2:3" ht="15.75">
      <c r="B28" s="6" t="s">
        <v>48</v>
      </c>
      <c r="C28" s="7">
        <v>4500</v>
      </c>
    </row>
    <row r="29" spans="2:3" ht="15.75">
      <c r="B29" s="6" t="s">
        <v>371</v>
      </c>
      <c r="C29" s="7">
        <v>1223520.03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327273.87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432129.75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1775807.78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26124.26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8922680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5.28515625" style="389" customWidth="1"/>
    <col min="2" max="2" width="16.5703125" style="389" bestFit="1" customWidth="1"/>
    <col min="3" max="3" width="52.140625" style="389" bestFit="1" customWidth="1"/>
    <col min="4" max="4" width="16" style="389" customWidth="1"/>
    <col min="5" max="5" width="14.28515625" style="389" bestFit="1" customWidth="1"/>
    <col min="6" max="6" width="14.140625" style="389" bestFit="1" customWidth="1"/>
    <col min="7" max="7" width="14.85546875" style="389" bestFit="1" customWidth="1"/>
    <col min="8" max="16384" width="11.42578125" style="389"/>
  </cols>
  <sheetData>
    <row r="1" spans="1:7" ht="10.35" customHeight="1"/>
    <row r="2" spans="1:7" ht="26.1" customHeight="1">
      <c r="A2" s="414" t="s">
        <v>1</v>
      </c>
      <c r="B2" s="414"/>
      <c r="C2" s="414"/>
      <c r="D2" s="414"/>
      <c r="E2" s="414"/>
      <c r="F2" s="414"/>
    </row>
    <row r="3" spans="1:7" ht="22.9" customHeight="1">
      <c r="A3" s="414" t="s">
        <v>470</v>
      </c>
      <c r="B3" s="414"/>
      <c r="C3" s="414"/>
      <c r="D3" s="414"/>
      <c r="E3" s="414"/>
      <c r="F3" s="414"/>
    </row>
    <row r="4" spans="1:7" ht="13.5" customHeight="1">
      <c r="A4" s="414" t="s">
        <v>2</v>
      </c>
      <c r="B4" s="414"/>
      <c r="C4" s="414"/>
      <c r="D4" s="414"/>
      <c r="E4" s="414"/>
      <c r="F4" s="414"/>
    </row>
    <row r="5" spans="1:7" ht="18" customHeight="1">
      <c r="C5" s="376"/>
    </row>
    <row r="6" spans="1:7" ht="16.5" customHeight="1"/>
    <row r="7" spans="1:7" ht="17.25" customHeight="1"/>
    <row r="8" spans="1:7">
      <c r="A8" s="375" t="s">
        <v>3</v>
      </c>
      <c r="B8" s="377" t="s">
        <v>4</v>
      </c>
      <c r="C8" s="377" t="s">
        <v>5</v>
      </c>
      <c r="D8" s="375" t="s">
        <v>6</v>
      </c>
      <c r="E8" s="375" t="s">
        <v>7</v>
      </c>
      <c r="F8" s="375" t="s">
        <v>8</v>
      </c>
    </row>
    <row r="9" spans="1:7" ht="15" customHeight="1">
      <c r="A9" s="383">
        <v>1011.7900000000373</v>
      </c>
      <c r="B9" s="378" t="s">
        <v>11</v>
      </c>
      <c r="C9" s="378" t="s">
        <v>12</v>
      </c>
      <c r="D9" s="380">
        <v>368521.78</v>
      </c>
      <c r="E9" s="381">
        <v>182988.17</v>
      </c>
      <c r="F9" s="178">
        <f>A9+D9-E9</f>
        <v>186545.40000000005</v>
      </c>
    </row>
    <row r="10" spans="1:7" ht="15" customHeight="1">
      <c r="A10" s="383">
        <v>10889.380000001751</v>
      </c>
      <c r="B10" s="378" t="s">
        <v>14</v>
      </c>
      <c r="C10" s="378" t="s">
        <v>15</v>
      </c>
      <c r="D10" s="380">
        <v>3939486.98</v>
      </c>
      <c r="E10" s="381">
        <v>3949276.31</v>
      </c>
      <c r="F10" s="178">
        <f t="shared" ref="F10:F17" si="0">A10+D10-E10</f>
        <v>1100.0500000016764</v>
      </c>
    </row>
    <row r="11" spans="1:7" ht="15" customHeight="1">
      <c r="A11" s="383">
        <v>19926244.299999997</v>
      </c>
      <c r="B11" s="378" t="s">
        <v>9</v>
      </c>
      <c r="C11" s="378" t="s">
        <v>10</v>
      </c>
      <c r="D11" s="380">
        <v>8347381.7999999998</v>
      </c>
      <c r="E11" s="381">
        <v>8989168.5899999999</v>
      </c>
      <c r="F11" s="178">
        <f t="shared" si="0"/>
        <v>19284457.509999998</v>
      </c>
      <c r="G11" s="384">
        <f>SUM(F9:F11)</f>
        <v>19472102.960000001</v>
      </c>
    </row>
    <row r="12" spans="1:7" ht="15" customHeight="1">
      <c r="B12" s="175" t="s">
        <v>16</v>
      </c>
      <c r="C12" s="351" t="s">
        <v>17</v>
      </c>
      <c r="D12" s="344">
        <v>8462851.0500000007</v>
      </c>
      <c r="E12" s="381"/>
      <c r="F12" s="178">
        <f t="shared" si="0"/>
        <v>8462851.0500000007</v>
      </c>
    </row>
    <row r="13" spans="1:7" ht="15" customHeight="1">
      <c r="B13" s="241" t="s">
        <v>18</v>
      </c>
      <c r="C13" s="352" t="s">
        <v>19</v>
      </c>
      <c r="D13" s="380"/>
      <c r="E13" s="381"/>
      <c r="F13" s="178">
        <f t="shared" si="0"/>
        <v>0</v>
      </c>
    </row>
    <row r="14" spans="1:7" ht="15" customHeight="1">
      <c r="A14" s="383">
        <v>1685176.0699999998</v>
      </c>
      <c r="B14" s="287" t="s">
        <v>20</v>
      </c>
      <c r="C14" s="353" t="s">
        <v>21</v>
      </c>
      <c r="D14" s="380"/>
      <c r="E14" s="381"/>
      <c r="F14" s="178">
        <f t="shared" si="0"/>
        <v>1685176.0699999998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8835863.6199999973</v>
      </c>
      <c r="B16" s="287" t="s">
        <v>24</v>
      </c>
      <c r="C16" s="353" t="s">
        <v>25</v>
      </c>
      <c r="D16" s="380"/>
      <c r="E16" s="381"/>
      <c r="F16" s="178">
        <f t="shared" si="0"/>
        <v>8835863.6199999973</v>
      </c>
    </row>
    <row r="17" spans="1:7" ht="15" customHeight="1">
      <c r="A17" s="383">
        <v>1669800.5900000012</v>
      </c>
      <c r="B17" s="241" t="s">
        <v>59</v>
      </c>
      <c r="C17" s="352" t="s">
        <v>60</v>
      </c>
      <c r="D17" s="380"/>
      <c r="E17" s="381"/>
      <c r="F17" s="178">
        <f t="shared" si="0"/>
        <v>1669800.5900000012</v>
      </c>
      <c r="G17" s="384">
        <f>SUM(F14:F17)</f>
        <v>18261624.689999998</v>
      </c>
    </row>
    <row r="18" spans="1:7" ht="15" customHeight="1">
      <c r="A18" s="383">
        <v>13685933.84</v>
      </c>
      <c r="B18" s="378" t="s">
        <v>28</v>
      </c>
      <c r="C18" s="378" t="s">
        <v>29</v>
      </c>
      <c r="D18" s="380">
        <v>10094891.35</v>
      </c>
      <c r="E18" s="381">
        <v>6189017.8899999997</v>
      </c>
      <c r="F18" s="401">
        <f t="shared" ref="F18:F25" si="1">-(E18+A18-D18)</f>
        <v>-9780060.3800000008</v>
      </c>
    </row>
    <row r="19" spans="1:7" ht="15" customHeight="1">
      <c r="A19" s="383">
        <v>3575912.39</v>
      </c>
      <c r="B19" s="378" t="s">
        <v>406</v>
      </c>
      <c r="C19" s="378" t="s">
        <v>407</v>
      </c>
      <c r="D19" s="380">
        <v>27252.58</v>
      </c>
      <c r="E19" s="381">
        <v>763280.88</v>
      </c>
      <c r="F19" s="401">
        <f t="shared" si="1"/>
        <v>-4311940.6900000004</v>
      </c>
    </row>
    <row r="20" spans="1:7" ht="15" customHeight="1">
      <c r="A20" s="383">
        <v>1188621.6399999999</v>
      </c>
      <c r="B20" s="378" t="s">
        <v>408</v>
      </c>
      <c r="C20" s="378" t="s">
        <v>409</v>
      </c>
      <c r="D20" s="380">
        <v>2916.67</v>
      </c>
      <c r="E20" s="381">
        <v>128928.22</v>
      </c>
      <c r="F20" s="178">
        <f t="shared" si="1"/>
        <v>-1314633.19</v>
      </c>
    </row>
    <row r="21" spans="1:7" ht="15" customHeight="1">
      <c r="A21" s="383">
        <v>843474.73</v>
      </c>
      <c r="B21" s="378" t="s">
        <v>26</v>
      </c>
      <c r="C21" s="378" t="s">
        <v>27</v>
      </c>
      <c r="D21" s="380">
        <v>375814.21</v>
      </c>
      <c r="E21" s="381">
        <v>421787.42</v>
      </c>
      <c r="F21" s="178">
        <f t="shared" si="1"/>
        <v>-889447.94</v>
      </c>
    </row>
    <row r="22" spans="1:7" ht="15" customHeight="1">
      <c r="A22" s="383">
        <v>18905827.560000006</v>
      </c>
      <c r="B22" s="287" t="s">
        <v>61</v>
      </c>
      <c r="C22" s="353" t="s">
        <v>62</v>
      </c>
      <c r="D22" s="380"/>
      <c r="E22" s="381">
        <v>8462851.049999997</v>
      </c>
      <c r="F22" s="178">
        <f t="shared" si="1"/>
        <v>-27368678.610000003</v>
      </c>
    </row>
    <row r="23" spans="1:7" ht="15" customHeight="1">
      <c r="B23" s="173" t="s">
        <v>63</v>
      </c>
      <c r="C23" s="354" t="s">
        <v>64</v>
      </c>
      <c r="D23" s="380"/>
      <c r="E23" s="381"/>
      <c r="F23" s="178">
        <f t="shared" si="1"/>
        <v>0</v>
      </c>
    </row>
    <row r="24" spans="1:7" ht="15" customHeight="1">
      <c r="B24" s="378" t="s">
        <v>431</v>
      </c>
      <c r="C24" s="378" t="s">
        <v>432</v>
      </c>
      <c r="D24" s="380">
        <v>0</v>
      </c>
      <c r="E24" s="381">
        <v>3939486.98</v>
      </c>
      <c r="F24" s="178">
        <f t="shared" si="1"/>
        <v>-3939486.98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8715903.5800000001</v>
      </c>
      <c r="F25" s="178">
        <f t="shared" si="1"/>
        <v>-8715903.5800000001</v>
      </c>
      <c r="G25" s="384">
        <f>SUM(F24:F25)</f>
        <v>-12655390.560000001</v>
      </c>
    </row>
    <row r="26" spans="1:7" ht="15" customHeight="1">
      <c r="B26" s="378" t="s">
        <v>36</v>
      </c>
      <c r="C26" s="378" t="s">
        <v>37</v>
      </c>
      <c r="D26" s="380">
        <v>187047.21</v>
      </c>
      <c r="E26" s="381">
        <v>0</v>
      </c>
      <c r="F26" s="400">
        <f>D26</f>
        <v>187047.21</v>
      </c>
    </row>
    <row r="27" spans="1:7" ht="15" customHeight="1">
      <c r="B27" s="378" t="s">
        <v>38</v>
      </c>
      <c r="C27" s="378" t="s">
        <v>39</v>
      </c>
      <c r="D27" s="380">
        <v>46055</v>
      </c>
      <c r="E27" s="381">
        <v>0</v>
      </c>
      <c r="F27" s="388">
        <f t="shared" ref="F27:F40" si="2">D27</f>
        <v>46055</v>
      </c>
    </row>
    <row r="28" spans="1:7" ht="15" customHeight="1">
      <c r="B28" s="378" t="s">
        <v>426</v>
      </c>
      <c r="C28" s="378" t="s">
        <v>427</v>
      </c>
      <c r="D28" s="380">
        <v>1485908.56</v>
      </c>
      <c r="E28" s="381">
        <v>0</v>
      </c>
      <c r="F28" s="385">
        <f t="shared" si="2"/>
        <v>1485908.56</v>
      </c>
    </row>
    <row r="29" spans="1:7" ht="15" customHeight="1">
      <c r="B29" s="378" t="s">
        <v>40</v>
      </c>
      <c r="C29" s="378" t="s">
        <v>41</v>
      </c>
      <c r="D29" s="380">
        <v>2555621.71</v>
      </c>
      <c r="E29" s="381">
        <v>0</v>
      </c>
      <c r="F29" s="400">
        <f t="shared" si="2"/>
        <v>2555621.71</v>
      </c>
    </row>
    <row r="30" spans="1:7" ht="15" customHeight="1">
      <c r="B30" s="378" t="s">
        <v>414</v>
      </c>
      <c r="C30" s="378" t="s">
        <v>42</v>
      </c>
      <c r="D30" s="380">
        <v>21108.41</v>
      </c>
      <c r="E30" s="381">
        <v>0</v>
      </c>
      <c r="F30" s="384">
        <f t="shared" si="2"/>
        <v>21108.41</v>
      </c>
    </row>
    <row r="31" spans="1:7" ht="15" customHeight="1">
      <c r="B31" s="378" t="s">
        <v>43</v>
      </c>
      <c r="C31" s="378" t="s">
        <v>44</v>
      </c>
      <c r="D31" s="380">
        <v>1527358.21</v>
      </c>
      <c r="E31" s="381">
        <v>0</v>
      </c>
      <c r="F31" s="384">
        <f t="shared" si="2"/>
        <v>1527358.21</v>
      </c>
    </row>
    <row r="32" spans="1:7">
      <c r="B32" s="378" t="s">
        <v>425</v>
      </c>
      <c r="C32" s="378" t="s">
        <v>33</v>
      </c>
      <c r="D32" s="380">
        <v>32700</v>
      </c>
      <c r="E32" s="381">
        <v>0</v>
      </c>
      <c r="F32" s="388">
        <f t="shared" si="2"/>
        <v>32700</v>
      </c>
    </row>
    <row r="33" spans="2:7" ht="15" customHeight="1">
      <c r="B33" s="378" t="s">
        <v>446</v>
      </c>
      <c r="C33" s="378" t="s">
        <v>447</v>
      </c>
      <c r="D33" s="380">
        <v>20000</v>
      </c>
      <c r="E33" s="381">
        <v>0</v>
      </c>
      <c r="F33" s="385">
        <f t="shared" si="2"/>
        <v>20000</v>
      </c>
    </row>
    <row r="34" spans="2:7" ht="15" customHeight="1">
      <c r="B34" s="378" t="s">
        <v>46</v>
      </c>
      <c r="C34" s="378" t="s">
        <v>47</v>
      </c>
      <c r="D34" s="380">
        <v>2115854.56</v>
      </c>
      <c r="E34" s="381">
        <v>0</v>
      </c>
      <c r="F34" s="400">
        <f t="shared" si="2"/>
        <v>2115854.56</v>
      </c>
      <c r="G34" s="384">
        <f>SUM(F34+F29+F26)</f>
        <v>4858523.4799999995</v>
      </c>
    </row>
    <row r="35" spans="2:7" ht="15" customHeight="1">
      <c r="B35" s="378" t="s">
        <v>34</v>
      </c>
      <c r="C35" s="378" t="s">
        <v>35</v>
      </c>
      <c r="D35" s="380">
        <v>128928.22</v>
      </c>
      <c r="E35" s="381">
        <v>0</v>
      </c>
      <c r="F35" s="385">
        <f t="shared" si="2"/>
        <v>128928.22</v>
      </c>
    </row>
    <row r="36" spans="2:7" ht="15" customHeight="1">
      <c r="B36" s="378" t="s">
        <v>49</v>
      </c>
      <c r="C36" s="378" t="s">
        <v>50</v>
      </c>
      <c r="D36" s="380">
        <v>6000</v>
      </c>
      <c r="E36" s="381">
        <v>0</v>
      </c>
      <c r="F36" s="388">
        <f t="shared" si="2"/>
        <v>6000</v>
      </c>
    </row>
    <row r="37" spans="2:7">
      <c r="B37" s="378" t="s">
        <v>428</v>
      </c>
      <c r="C37" s="378" t="s">
        <v>429</v>
      </c>
      <c r="D37" s="380">
        <v>195958.8</v>
      </c>
      <c r="E37" s="381">
        <v>0</v>
      </c>
      <c r="F37" s="385">
        <f t="shared" si="2"/>
        <v>195958.8</v>
      </c>
    </row>
    <row r="38" spans="2:7" ht="15" customHeight="1">
      <c r="B38" s="378" t="s">
        <v>52</v>
      </c>
      <c r="C38" s="378" t="s">
        <v>53</v>
      </c>
      <c r="D38" s="380">
        <v>1513366.85</v>
      </c>
      <c r="E38" s="381">
        <v>0</v>
      </c>
      <c r="F38" s="385">
        <f t="shared" si="2"/>
        <v>1513366.85</v>
      </c>
    </row>
    <row r="39" spans="2:7" ht="15" customHeight="1">
      <c r="B39" s="378" t="s">
        <v>468</v>
      </c>
      <c r="C39" s="378" t="s">
        <v>469</v>
      </c>
      <c r="D39" s="380">
        <v>1615.14</v>
      </c>
      <c r="E39" s="381">
        <v>0</v>
      </c>
      <c r="F39" s="385">
        <f t="shared" si="2"/>
        <v>1615.14</v>
      </c>
      <c r="G39" s="384">
        <f>SUM(F39+F38+F37+F35+F33+F28)</f>
        <v>3345777.5700000003</v>
      </c>
    </row>
    <row r="40" spans="2:7" ht="15" customHeight="1">
      <c r="B40" s="378" t="s">
        <v>434</v>
      </c>
      <c r="C40" s="378" t="s">
        <v>435</v>
      </c>
      <c r="D40" s="380">
        <v>286050</v>
      </c>
      <c r="E40" s="381">
        <v>0</v>
      </c>
      <c r="F40" s="388">
        <f t="shared" si="2"/>
        <v>286050</v>
      </c>
      <c r="G40" s="384">
        <f>SUM(F40+F36+F32+F27)</f>
        <v>370805</v>
      </c>
    </row>
    <row r="41" spans="2:7">
      <c r="B41" s="379" t="s">
        <v>57</v>
      </c>
      <c r="C41" s="379" t="s">
        <v>58</v>
      </c>
      <c r="D41" s="382">
        <f>SUM(D9:D40)</f>
        <v>41742689.089999996</v>
      </c>
      <c r="E41" s="382">
        <f>SUM(E9:E40)</f>
        <v>41742689.089999996</v>
      </c>
      <c r="F41" s="384">
        <f>SUM(F9:F40)</f>
        <v>-5.7043507695198059E-9</v>
      </c>
    </row>
    <row r="42" spans="2:7" ht="15.75" customHeight="1"/>
    <row r="44" spans="2:7">
      <c r="D44" s="384">
        <f>D41-E41</f>
        <v>0</v>
      </c>
      <c r="F44" s="384">
        <f>SUM(F26:F40)</f>
        <v>10123572.67</v>
      </c>
    </row>
    <row r="45" spans="2:7">
      <c r="F45" s="389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14" t="s">
        <v>1</v>
      </c>
      <c r="B2" s="414"/>
      <c r="C2" s="414"/>
      <c r="D2" s="414"/>
      <c r="E2" s="414"/>
      <c r="F2" s="414"/>
    </row>
    <row r="3" spans="1:7" ht="22.9" customHeight="1">
      <c r="A3" s="414" t="s">
        <v>467</v>
      </c>
      <c r="B3" s="414"/>
      <c r="C3" s="414"/>
      <c r="D3" s="414"/>
      <c r="E3" s="414"/>
      <c r="F3" s="414"/>
    </row>
    <row r="4" spans="1:7" ht="14.25" customHeight="1">
      <c r="A4" s="414" t="s">
        <v>2</v>
      </c>
      <c r="B4" s="414"/>
      <c r="C4" s="414"/>
      <c r="D4" s="414"/>
      <c r="E4" s="414"/>
      <c r="F4" s="414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465</v>
      </c>
      <c r="C37" s="378" t="s">
        <v>466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14" t="s">
        <v>1</v>
      </c>
      <c r="B2" s="414"/>
      <c r="C2" s="414"/>
      <c r="D2" s="414"/>
      <c r="E2" s="414"/>
      <c r="F2" s="414"/>
    </row>
    <row r="3" spans="1:7" ht="22.9" customHeight="1">
      <c r="A3" s="414" t="s">
        <v>464</v>
      </c>
      <c r="B3" s="414"/>
      <c r="C3" s="414"/>
      <c r="D3" s="414"/>
      <c r="E3" s="414"/>
      <c r="F3" s="414"/>
    </row>
    <row r="4" spans="1:7" ht="15.75" customHeight="1">
      <c r="A4" s="414" t="s">
        <v>2</v>
      </c>
      <c r="B4" s="414"/>
      <c r="C4" s="414"/>
      <c r="D4" s="414"/>
      <c r="E4" s="414"/>
      <c r="F4" s="414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14" t="s">
        <v>1</v>
      </c>
      <c r="B2" s="414"/>
      <c r="C2" s="414"/>
      <c r="D2" s="414"/>
      <c r="E2" s="414"/>
      <c r="F2" s="414"/>
    </row>
    <row r="3" spans="1:7" ht="18.75" customHeight="1">
      <c r="A3" s="414" t="s">
        <v>463</v>
      </c>
      <c r="B3" s="414"/>
      <c r="C3" s="414"/>
      <c r="D3" s="414"/>
      <c r="E3" s="414"/>
      <c r="F3" s="414"/>
    </row>
    <row r="4" spans="1:7" ht="18.75" customHeight="1">
      <c r="A4" s="414" t="s">
        <v>2</v>
      </c>
      <c r="B4" s="414"/>
      <c r="C4" s="414"/>
      <c r="D4" s="414"/>
      <c r="E4" s="414"/>
      <c r="F4" s="414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14" t="s">
        <v>1</v>
      </c>
      <c r="B2" s="414"/>
      <c r="C2" s="414"/>
      <c r="D2" s="414"/>
      <c r="E2" s="414"/>
      <c r="F2" s="414"/>
    </row>
    <row r="3" spans="1:7" ht="15.75">
      <c r="A3" s="414" t="s">
        <v>459</v>
      </c>
      <c r="B3" s="414"/>
      <c r="C3" s="414"/>
      <c r="D3" s="414"/>
      <c r="E3" s="414"/>
      <c r="F3" s="414"/>
    </row>
    <row r="4" spans="1:7" ht="15.75">
      <c r="A4" s="414" t="s">
        <v>2</v>
      </c>
      <c r="B4" s="414"/>
      <c r="C4" s="414"/>
      <c r="D4" s="414"/>
      <c r="E4" s="414"/>
      <c r="F4" s="414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14" t="s">
        <v>1</v>
      </c>
      <c r="B2" s="414"/>
      <c r="C2" s="414"/>
      <c r="D2" s="414"/>
      <c r="E2" s="414"/>
      <c r="F2" s="414"/>
    </row>
    <row r="3" spans="1:7" ht="15.75" customHeight="1">
      <c r="A3" s="414" t="s">
        <v>458</v>
      </c>
      <c r="B3" s="414"/>
      <c r="C3" s="414"/>
      <c r="D3" s="414"/>
      <c r="E3" s="414"/>
      <c r="F3" s="414"/>
    </row>
    <row r="4" spans="1:7" ht="15.75" customHeight="1">
      <c r="A4" s="414" t="s">
        <v>2</v>
      </c>
      <c r="B4" s="414"/>
      <c r="C4" s="414"/>
      <c r="D4" s="414"/>
      <c r="E4" s="414"/>
      <c r="F4" s="414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14" t="s">
        <v>1</v>
      </c>
      <c r="B3" s="414"/>
      <c r="C3" s="414"/>
      <c r="D3" s="414"/>
      <c r="E3" s="414"/>
      <c r="F3" s="414"/>
    </row>
    <row r="4" spans="1:7" ht="15" customHeight="1">
      <c r="A4" s="414" t="s">
        <v>457</v>
      </c>
      <c r="B4" s="414"/>
      <c r="C4" s="414"/>
      <c r="D4" s="414"/>
      <c r="E4" s="414"/>
      <c r="F4" s="414"/>
    </row>
    <row r="5" spans="1:7" ht="15" customHeight="1">
      <c r="A5" s="414" t="s">
        <v>2</v>
      </c>
      <c r="B5" s="414"/>
      <c r="C5" s="414"/>
      <c r="D5" s="414"/>
      <c r="E5" s="414"/>
      <c r="F5" s="414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28</vt:i4>
      </vt:variant>
    </vt:vector>
  </HeadingPairs>
  <TitlesOfParts>
    <vt:vector size="57" baseType="lpstr">
      <vt:lpstr>Balanza Diciembre 2024</vt:lpstr>
      <vt:lpstr>Balanza Noviembre 2024</vt:lpstr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Diciembre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'Balanza Noviembre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Diciembre 2024'!Títulos_a_imprimir</vt:lpstr>
      <vt:lpstr>'Balanza ENERO 2023'!Títulos_a_imprimir</vt:lpstr>
      <vt:lpstr>'Balanza Enero 2024'!Títulos_a_imprimir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  <vt:lpstr>'Balanza Noviembre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Fiscalización</cp:lastModifiedBy>
  <cp:lastPrinted>2025-01-14T15:11:52Z</cp:lastPrinted>
  <dcterms:created xsi:type="dcterms:W3CDTF">2018-05-02T13:48:00Z</dcterms:created>
  <dcterms:modified xsi:type="dcterms:W3CDTF">2025-01-14T18:34:31Z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