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STADOS FINC. 2024\"/>
    </mc:Choice>
  </mc:AlternateContent>
  <bookViews>
    <workbookView xWindow="0" yWindow="0" windowWidth="19200" windowHeight="11655" tabRatio="976" activeTab="10"/>
  </bookViews>
  <sheets>
    <sheet name="Balanza Junio 2024" sheetId="105" r:id="rId1"/>
    <sheet name="Balanza Mayo 2024" sheetId="104" state="hidden" r:id="rId2"/>
    <sheet name="Balanza Abril 2024" sheetId="101" state="hidden" r:id="rId3"/>
    <sheet name="Balanza Marzo 2024" sheetId="96" state="hidden" r:id="rId4"/>
    <sheet name="Balanza Febrero 2024" sheetId="94" state="hidden" r:id="rId5"/>
    <sheet name="Balanza Enero 2024" sheetId="92" state="hidden" r:id="rId6"/>
    <sheet name="Balanza MAYO 2023" sheetId="67" state="hidden" r:id="rId7"/>
    <sheet name="Balanza ENERO 2023" sheetId="57" state="hidden" r:id="rId8"/>
    <sheet name="ESF SNS" sheetId="18" r:id="rId9"/>
    <sheet name="ERF SRS" sheetId="19" r:id="rId10"/>
    <sheet name="Activos fijos " sheetId="32" r:id="rId11"/>
    <sheet name="ECAMP" sheetId="21" r:id="rId12"/>
    <sheet name="EST. Flujo Efc" sheetId="20" r:id="rId13"/>
    <sheet name="Efectivo" sheetId="8" r:id="rId14"/>
    <sheet name="Cuenta por Cobrar" sheetId="9" r:id="rId15"/>
    <sheet name="Inventario" sheetId="10" r:id="rId16"/>
    <sheet name="CXP Corto plazo" sheetId="12" r:id="rId17"/>
    <sheet name="Retenciones y Acum." sheetId="7" r:id="rId18"/>
    <sheet name="Benef. Empl x p Corto Plazo" sheetId="14" r:id="rId19"/>
    <sheet name="CXP Largo Plazo" sheetId="22" r:id="rId20"/>
    <sheet name="Benef. Empl x pagar Larg. Plaz" sheetId="27" r:id="rId21"/>
    <sheet name="Ingresos" sheetId="16" r:id="rId22"/>
    <sheet name="Total Gasto" sheetId="23" r:id="rId23"/>
  </sheets>
  <externalReferences>
    <externalReference r:id="rId24"/>
    <externalReference r:id="rId25"/>
  </externalReferences>
  <definedNames>
    <definedName name="ARA_Threshold">[1]Lead!$O$2</definedName>
    <definedName name="_xlnm.Print_Area" localSheetId="10">'Activos fijos '!$A$1:$K$17</definedName>
    <definedName name="_xlnm.Print_Area" localSheetId="2">'Balanza Abril 2024'!$B$27:$F$44</definedName>
    <definedName name="_xlnm.Print_Area" localSheetId="5">'Balanza Enero 2024'!$B$25:$F$41</definedName>
    <definedName name="_xlnm.Print_Area" localSheetId="4">'Balanza Febrero 2024'!$B$27:$F$48</definedName>
    <definedName name="_xlnm.Print_Area" localSheetId="3">'Balanza Marzo 2024'!$A$1:$F$41</definedName>
    <definedName name="_xlnm.Print_Area" localSheetId="6">'Balanza MAYO 2023'!$B$29:$F$49</definedName>
    <definedName name="_xlnm.Print_Area" localSheetId="1">'Balanza Mayo 2024'!$B$27:$F$47</definedName>
    <definedName name="_xlnm.Print_Area" localSheetId="13">Efectivo!$B$1:$C$36</definedName>
    <definedName name="_xlnm.Print_Area" localSheetId="8">'ESF SNS'!$C$1:$H$73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1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  <definedName name="_xlnm.Print_Titles" localSheetId="2">'Balanza Abril 2024'!$1:$5</definedName>
    <definedName name="_xlnm.Print_Titles" localSheetId="7">'Balanza ENERO 2023'!$1:$6</definedName>
    <definedName name="_xlnm.Print_Titles" localSheetId="5">'Balanza Enero 2024'!$1:$5</definedName>
    <definedName name="_xlnm.Print_Titles" localSheetId="4">'Balanza Febrero 2024'!$1:$7</definedName>
    <definedName name="_xlnm.Print_Titles" localSheetId="3">'Balanza Marzo 2024'!$1:$6</definedName>
    <definedName name="_xlnm.Print_Titles" localSheetId="6">'Balanza MAYO 2023'!$1:$7</definedName>
    <definedName name="_xlnm.Print_Titles" localSheetId="1">'Balanza Mayo 2024'!$1:$5</definedName>
  </definedNames>
  <calcPr calcId="152511"/>
</workbook>
</file>

<file path=xl/calcChain.xml><?xml version="1.0" encoding="utf-8"?>
<calcChain xmlns="http://schemas.openxmlformats.org/spreadsheetml/2006/main">
  <c r="G17" i="105" l="1"/>
  <c r="G11" i="105"/>
  <c r="G44" i="105"/>
  <c r="G37" i="105"/>
  <c r="G43" i="105"/>
  <c r="G26" i="105"/>
  <c r="F48" i="105"/>
  <c r="F8" i="105"/>
  <c r="F9" i="105"/>
  <c r="F10" i="105"/>
  <c r="F11" i="105"/>
  <c r="F12" i="105"/>
  <c r="F13" i="105"/>
  <c r="F14" i="105"/>
  <c r="F15" i="105"/>
  <c r="F16" i="105"/>
  <c r="F17" i="105"/>
  <c r="F18" i="105"/>
  <c r="F19" i="105"/>
  <c r="F20" i="105"/>
  <c r="F21" i="105"/>
  <c r="F22" i="105"/>
  <c r="F23" i="105"/>
  <c r="F24" i="105"/>
  <c r="F25" i="105"/>
  <c r="F26" i="105"/>
  <c r="F27" i="105"/>
  <c r="F28" i="105"/>
  <c r="F29" i="105"/>
  <c r="F30" i="105"/>
  <c r="F31" i="105"/>
  <c r="F32" i="105"/>
  <c r="F33" i="105"/>
  <c r="F34" i="105"/>
  <c r="F35" i="105"/>
  <c r="F36" i="105"/>
  <c r="F37" i="105"/>
  <c r="F38" i="105"/>
  <c r="F39" i="105"/>
  <c r="F40" i="105"/>
  <c r="F41" i="105"/>
  <c r="F42" i="105"/>
  <c r="F43" i="105"/>
  <c r="F44" i="105"/>
  <c r="D45" i="105"/>
  <c r="E45" i="105"/>
  <c r="D48" i="105" s="1"/>
  <c r="F45" i="105" l="1"/>
  <c r="C16" i="23"/>
  <c r="F47" i="104"/>
  <c r="C22" i="8"/>
  <c r="G39" i="104" l="1"/>
  <c r="G43" i="104"/>
  <c r="G41" i="104"/>
  <c r="G26" i="104"/>
  <c r="G17" i="104"/>
  <c r="G11" i="104"/>
  <c r="E44" i="104" l="1"/>
  <c r="F28" i="104" l="1"/>
  <c r="F29" i="104"/>
  <c r="F30" i="104"/>
  <c r="F31" i="104"/>
  <c r="F32" i="104"/>
  <c r="F33" i="104"/>
  <c r="F34" i="104"/>
  <c r="F35" i="104"/>
  <c r="F36" i="104"/>
  <c r="F37" i="104"/>
  <c r="F38" i="104"/>
  <c r="F39" i="104"/>
  <c r="F40" i="104"/>
  <c r="F41" i="104"/>
  <c r="F42" i="104"/>
  <c r="F43" i="104"/>
  <c r="F27" i="104"/>
  <c r="F20" i="104"/>
  <c r="F21" i="104"/>
  <c r="F22" i="104"/>
  <c r="F23" i="104"/>
  <c r="F24" i="104"/>
  <c r="F25" i="104"/>
  <c r="F26" i="104"/>
  <c r="F19" i="104"/>
  <c r="F9" i="104"/>
  <c r="F10" i="104"/>
  <c r="F11" i="104"/>
  <c r="F12" i="104"/>
  <c r="F13" i="104"/>
  <c r="F14" i="104"/>
  <c r="F15" i="104"/>
  <c r="F16" i="104"/>
  <c r="F17" i="104"/>
  <c r="F8" i="104"/>
  <c r="D44" i="104"/>
  <c r="D47" i="104" l="1"/>
  <c r="F44" i="104"/>
  <c r="G43" i="101"/>
  <c r="G42" i="101"/>
  <c r="G44" i="101"/>
  <c r="F48" i="101"/>
  <c r="L31" i="32"/>
  <c r="L28" i="32"/>
  <c r="L43" i="32"/>
  <c r="L44" i="32"/>
  <c r="L45" i="32"/>
  <c r="L46" i="32"/>
  <c r="G26" i="101" l="1"/>
  <c r="G17" i="101"/>
  <c r="G11" i="101"/>
  <c r="F28" i="101" l="1"/>
  <c r="F29" i="101"/>
  <c r="F30" i="101"/>
  <c r="F31" i="101"/>
  <c r="F32" i="101"/>
  <c r="F33" i="101"/>
  <c r="F34" i="101"/>
  <c r="F35" i="101"/>
  <c r="F36" i="101"/>
  <c r="F37" i="101"/>
  <c r="F38" i="101"/>
  <c r="F39" i="101"/>
  <c r="F40" i="101"/>
  <c r="F41" i="101"/>
  <c r="F42" i="101"/>
  <c r="F43" i="101"/>
  <c r="F44" i="101"/>
  <c r="F27" i="101"/>
  <c r="F19" i="101"/>
  <c r="F20" i="101"/>
  <c r="F21" i="101"/>
  <c r="F22" i="101"/>
  <c r="F23" i="101"/>
  <c r="F24" i="101"/>
  <c r="F25" i="101"/>
  <c r="F26" i="101"/>
  <c r="F18" i="101"/>
  <c r="F10" i="101"/>
  <c r="F9" i="101"/>
  <c r="F11" i="101"/>
  <c r="F12" i="101"/>
  <c r="F13" i="101"/>
  <c r="F14" i="101"/>
  <c r="F15" i="101"/>
  <c r="F16" i="101"/>
  <c r="F17" i="101"/>
  <c r="F8" i="101"/>
  <c r="E45" i="101"/>
  <c r="D48" i="101" s="1"/>
  <c r="D45" i="101"/>
  <c r="F45" i="101" l="1"/>
  <c r="F10" i="96" l="1"/>
  <c r="G17" i="96"/>
  <c r="G36" i="96"/>
  <c r="G39" i="96"/>
  <c r="G40" i="96"/>
  <c r="F43" i="96" l="1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26" i="96"/>
  <c r="F19" i="96"/>
  <c r="F20" i="96"/>
  <c r="F21" i="96"/>
  <c r="F22" i="96"/>
  <c r="F23" i="96"/>
  <c r="F24" i="96"/>
  <c r="F25" i="96"/>
  <c r="F18" i="96"/>
  <c r="F23" i="32"/>
  <c r="E41" i="96"/>
  <c r="D41" i="96"/>
  <c r="F17" i="96"/>
  <c r="F16" i="96"/>
  <c r="F15" i="96"/>
  <c r="F14" i="96"/>
  <c r="F13" i="96"/>
  <c r="F12" i="96"/>
  <c r="F11" i="96"/>
  <c r="G11" i="96" s="1"/>
  <c r="F9" i="96"/>
  <c r="F41" i="96" l="1"/>
  <c r="D44" i="96"/>
  <c r="F27" i="32" l="1"/>
  <c r="L52" i="32"/>
  <c r="I53" i="32"/>
  <c r="L49" i="32"/>
  <c r="L51" i="32"/>
  <c r="L40" i="32"/>
  <c r="L41" i="32"/>
  <c r="L42" i="32"/>
  <c r="L47" i="32"/>
  <c r="L48" i="32"/>
  <c r="L50" i="32"/>
  <c r="L39" i="32"/>
  <c r="L53" i="32" l="1"/>
  <c r="F48" i="94"/>
  <c r="G42" i="94"/>
  <c r="G43" i="94"/>
  <c r="G12" i="94"/>
  <c r="E41" i="18"/>
  <c r="G18" i="94"/>
  <c r="G40" i="94"/>
  <c r="F28" i="94"/>
  <c r="F29" i="94"/>
  <c r="F30" i="94"/>
  <c r="F31" i="94"/>
  <c r="F32" i="94"/>
  <c r="F33" i="94"/>
  <c r="F34" i="94"/>
  <c r="F35" i="94"/>
  <c r="F36" i="94"/>
  <c r="F37" i="94"/>
  <c r="F38" i="94"/>
  <c r="F39" i="94"/>
  <c r="F40" i="94"/>
  <c r="F41" i="94"/>
  <c r="F42" i="94"/>
  <c r="F43" i="94"/>
  <c r="F27" i="94"/>
  <c r="F26" i="94"/>
  <c r="F25" i="94"/>
  <c r="F24" i="94"/>
  <c r="F23" i="94"/>
  <c r="F22" i="94"/>
  <c r="F21" i="94"/>
  <c r="F20" i="94"/>
  <c r="F19" i="94"/>
  <c r="F18" i="94"/>
  <c r="F17" i="94"/>
  <c r="F16" i="94"/>
  <c r="F15" i="94"/>
  <c r="F14" i="94"/>
  <c r="F13" i="94"/>
  <c r="F12" i="94"/>
  <c r="F10" i="94"/>
  <c r="F11" i="94"/>
  <c r="F44" i="94" l="1"/>
  <c r="E44" i="94"/>
  <c r="D44" i="94"/>
  <c r="D47" i="94" l="1"/>
  <c r="E42" i="92"/>
  <c r="D45" i="92" s="1"/>
  <c r="D42" i="92"/>
  <c r="F26" i="92" l="1"/>
  <c r="F27" i="92"/>
  <c r="F28" i="92"/>
  <c r="F29" i="92"/>
  <c r="F30" i="92"/>
  <c r="F31" i="92"/>
  <c r="F32" i="92"/>
  <c r="F33" i="92"/>
  <c r="F34" i="92"/>
  <c r="F35" i="92"/>
  <c r="F36" i="92"/>
  <c r="F37" i="92"/>
  <c r="F38" i="92"/>
  <c r="F39" i="92"/>
  <c r="F40" i="92"/>
  <c r="F41" i="92"/>
  <c r="G41" i="92" s="1"/>
  <c r="F25" i="92"/>
  <c r="F18" i="92"/>
  <c r="F19" i="92"/>
  <c r="F20" i="92"/>
  <c r="F21" i="92"/>
  <c r="F22" i="92"/>
  <c r="F23" i="92"/>
  <c r="F24" i="92"/>
  <c r="F17" i="92"/>
  <c r="F9" i="92"/>
  <c r="F10" i="92"/>
  <c r="G10" i="92" s="1"/>
  <c r="F11" i="92"/>
  <c r="F12" i="92"/>
  <c r="F13" i="92"/>
  <c r="F14" i="92"/>
  <c r="F15" i="92"/>
  <c r="F16" i="92"/>
  <c r="F8" i="92"/>
  <c r="G16" i="92" l="1"/>
  <c r="G39" i="92"/>
  <c r="F45" i="92"/>
  <c r="G34" i="92"/>
  <c r="F42" i="92"/>
  <c r="C9" i="32" l="1"/>
  <c r="C10" i="32"/>
  <c r="C14" i="32"/>
  <c r="C15" i="32"/>
  <c r="G28" i="67" l="1"/>
  <c r="K29" i="32" l="1"/>
  <c r="I29" i="32"/>
  <c r="I27" i="32"/>
  <c r="G19" i="67" l="1"/>
  <c r="G13" i="67"/>
  <c r="G49" i="67"/>
  <c r="G48" i="67"/>
  <c r="G47" i="67"/>
  <c r="F53" i="67" l="1"/>
  <c r="F30" i="67"/>
  <c r="F31" i="67"/>
  <c r="F32" i="67"/>
  <c r="F33" i="67"/>
  <c r="F34" i="67"/>
  <c r="F35" i="67"/>
  <c r="F36" i="67"/>
  <c r="F37" i="67"/>
  <c r="F38" i="67"/>
  <c r="F39" i="67"/>
  <c r="F40" i="67"/>
  <c r="F41" i="67"/>
  <c r="F42" i="67"/>
  <c r="F43" i="67"/>
  <c r="F44" i="67"/>
  <c r="F45" i="67"/>
  <c r="F46" i="67"/>
  <c r="F47" i="67"/>
  <c r="F48" i="67"/>
  <c r="F49" i="67"/>
  <c r="F29" i="67"/>
  <c r="F25" i="67"/>
  <c r="F26" i="67"/>
  <c r="F27" i="67"/>
  <c r="F28" i="67"/>
  <c r="F21" i="67"/>
  <c r="F22" i="67"/>
  <c r="F23" i="67"/>
  <c r="F24" i="67"/>
  <c r="F20" i="67"/>
  <c r="F19" i="67"/>
  <c r="F11" i="67"/>
  <c r="F12" i="67"/>
  <c r="F13" i="67"/>
  <c r="F14" i="67"/>
  <c r="F15" i="67"/>
  <c r="F16" i="67"/>
  <c r="F17" i="67"/>
  <c r="F18" i="67"/>
  <c r="F10" i="67"/>
  <c r="F50" i="67" l="1"/>
  <c r="E50" i="67" l="1"/>
  <c r="D50" i="67"/>
  <c r="D52" i="67" l="1"/>
  <c r="I24" i="32"/>
  <c r="F22" i="57" l="1"/>
  <c r="F19" i="57"/>
  <c r="F20" i="57"/>
  <c r="F21" i="57"/>
  <c r="F18" i="57"/>
  <c r="F26" i="57" l="1"/>
  <c r="F27" i="57"/>
  <c r="F28" i="57"/>
  <c r="F29" i="57"/>
  <c r="F30" i="57"/>
  <c r="F31" i="57"/>
  <c r="F32" i="57"/>
  <c r="F33" i="57"/>
  <c r="F34" i="57"/>
  <c r="F25" i="57"/>
  <c r="F23" i="57"/>
  <c r="F24" i="57"/>
  <c r="E35" i="57"/>
  <c r="D35" i="57" l="1"/>
  <c r="F12" i="57" l="1"/>
  <c r="F13" i="57"/>
  <c r="F14" i="57"/>
  <c r="F15" i="57"/>
  <c r="F16" i="57"/>
  <c r="F17" i="57"/>
  <c r="F10" i="57"/>
  <c r="F11" i="57"/>
  <c r="F9" i="57"/>
  <c r="F35" i="57" l="1"/>
  <c r="E9" i="32" l="1"/>
  <c r="K24" i="32"/>
  <c r="K25" i="32"/>
  <c r="K26" i="32"/>
  <c r="K27" i="32"/>
  <c r="K28" i="32"/>
  <c r="K30" i="32"/>
  <c r="K31" i="32"/>
  <c r="K32" i="32"/>
  <c r="K23" i="32"/>
  <c r="I23" i="32"/>
  <c r="K33" i="32" l="1"/>
  <c r="K19" i="32" s="1"/>
  <c r="E33" i="32"/>
  <c r="I31" i="32" l="1"/>
  <c r="I28" i="32"/>
  <c r="I25" i="32"/>
  <c r="E10" i="32"/>
  <c r="K10" i="32" l="1"/>
  <c r="K9" i="32"/>
  <c r="E11" i="32"/>
  <c r="E26" i="18" l="1"/>
  <c r="C67" i="23"/>
  <c r="B25" i="16"/>
  <c r="B10" i="16"/>
  <c r="B13" i="27"/>
  <c r="B13" i="22"/>
  <c r="B14" i="14"/>
  <c r="C21" i="7"/>
  <c r="B13" i="12"/>
  <c r="B18" i="9"/>
  <c r="C65" i="20"/>
  <c r="H58" i="20"/>
  <c r="F58" i="20"/>
  <c r="H43" i="20"/>
  <c r="F43" i="20"/>
  <c r="H26" i="20"/>
  <c r="H60" i="20" s="1"/>
  <c r="H62" i="20" s="1"/>
  <c r="F26" i="20"/>
  <c r="F60" i="20" s="1"/>
  <c r="F62" i="20" s="1"/>
  <c r="C2" i="20"/>
  <c r="C24" i="21"/>
  <c r="E21" i="21"/>
  <c r="M20" i="21"/>
  <c r="M19" i="21"/>
  <c r="M18" i="21"/>
  <c r="M17" i="21"/>
  <c r="M16" i="21"/>
  <c r="K14" i="21"/>
  <c r="K21" i="21" s="1"/>
  <c r="I14" i="21"/>
  <c r="I21" i="21" s="1"/>
  <c r="G14" i="21"/>
  <c r="G21" i="21" s="1"/>
  <c r="E14" i="21"/>
  <c r="M13" i="21"/>
  <c r="M12" i="21"/>
  <c r="M11" i="21"/>
  <c r="M10" i="21"/>
  <c r="M14" i="21" s="1"/>
  <c r="M21" i="21" s="1"/>
  <c r="M9" i="21"/>
  <c r="B3" i="21"/>
  <c r="G33" i="32"/>
  <c r="I32" i="32"/>
  <c r="I30" i="32"/>
  <c r="F33" i="32"/>
  <c r="I26" i="32"/>
  <c r="I16" i="32"/>
  <c r="G16" i="32"/>
  <c r="E16" i="32"/>
  <c r="E17" i="32" s="1"/>
  <c r="K15" i="32"/>
  <c r="C16" i="32"/>
  <c r="I11" i="32"/>
  <c r="G11" i="32"/>
  <c r="H34" i="19"/>
  <c r="F34" i="19"/>
  <c r="F23" i="19"/>
  <c r="H22" i="19"/>
  <c r="H23" i="19" s="1"/>
  <c r="H13" i="19"/>
  <c r="F13" i="19"/>
  <c r="H7" i="19"/>
  <c r="E50" i="18"/>
  <c r="F41" i="18"/>
  <c r="F51" i="18" s="1"/>
  <c r="F61" i="18" s="1"/>
  <c r="F26" i="18"/>
  <c r="F16" i="18"/>
  <c r="B14" i="10"/>
  <c r="C35" i="8"/>
  <c r="B26" i="16" l="1"/>
  <c r="F29" i="19"/>
  <c r="F28" i="18"/>
  <c r="G17" i="32"/>
  <c r="I17" i="32"/>
  <c r="I33" i="32"/>
  <c r="E51" i="18"/>
  <c r="E16" i="18"/>
  <c r="E28" i="18" s="1"/>
  <c r="K14" i="32"/>
  <c r="K16" i="32" s="1"/>
  <c r="C11" i="32"/>
  <c r="C17" i="32" s="1"/>
  <c r="H29" i="19"/>
  <c r="E56" i="18" l="1"/>
  <c r="E59" i="18" s="1"/>
  <c r="E61" i="18" s="1"/>
  <c r="H61" i="18" s="1"/>
  <c r="K11" i="32"/>
  <c r="K17" i="32" l="1"/>
  <c r="K21" i="32" s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A12" authorId="0" shapeId="0">
      <text>
        <r>
          <rPr>
            <b/>
            <sz val="9"/>
            <rFont val="Tahoma"/>
            <family val="2"/>
          </rPr>
          <t>Usuario de Windows:</t>
        </r>
        <r>
          <rPr>
            <sz val="9"/>
            <rFont val="Tahoma"/>
            <family val="2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<sst xmlns="http://schemas.openxmlformats.org/spreadsheetml/2006/main" count="1098" uniqueCount="468">
  <si>
    <t>SERVICIO REGIONAL DE SALUD ESTE V</t>
  </si>
  <si>
    <t xml:space="preserve">BALANZA DE COMPROBACION </t>
  </si>
  <si>
    <t>(Valores en RD$)</t>
  </si>
  <si>
    <t>SALDO INICIAL</t>
  </si>
  <si>
    <t>CUENTA</t>
  </si>
  <si>
    <t>CONCEPTO</t>
  </si>
  <si>
    <t>DEBITO</t>
  </si>
  <si>
    <t>CREDITO</t>
  </si>
  <si>
    <t xml:space="preserve">BALANCE </t>
  </si>
  <si>
    <t>1101020701</t>
  </si>
  <si>
    <t>VENTAS DE SERVICIOS (FONDOS SENASA) #110205793-0</t>
  </si>
  <si>
    <t>1101020702</t>
  </si>
  <si>
    <t> FONDO OPERATIVO # 110207192-4</t>
  </si>
  <si>
    <t>Caja Chica</t>
  </si>
  <si>
    <t>1101020704</t>
  </si>
  <si>
    <t>MANTENIMIENTO DE CLINICA #110207193-2</t>
  </si>
  <si>
    <t>110601</t>
  </si>
  <si>
    <t>Existencia de Bienes de Cambios y Consumo</t>
  </si>
  <si>
    <t>110602</t>
  </si>
  <si>
    <t>Existencias de Productos Terminados y en Proceso</t>
  </si>
  <si>
    <t>1206010003</t>
  </si>
  <si>
    <t>Equipo de Transporte, Tracción y Elevación</t>
  </si>
  <si>
    <t>1206010004</t>
  </si>
  <si>
    <t>Equipos de Computación</t>
  </si>
  <si>
    <t>1206010005</t>
  </si>
  <si>
    <t>Equipos Médicos, Sanitarios y Veterinarios</t>
  </si>
  <si>
    <t>2103060001</t>
  </si>
  <si>
    <t>Retenciones Impositivas por Pagar</t>
  </si>
  <si>
    <t>2103020002</t>
  </si>
  <si>
    <t>Proveedores Directos Externos a Pagar a Corto Plazo</t>
  </si>
  <si>
    <t>4102980998</t>
  </si>
  <si>
    <t>Otros Ingresos</t>
  </si>
  <si>
    <t>Honorarios</t>
  </si>
  <si>
    <t>Jornales</t>
  </si>
  <si>
    <t>51010100070001</t>
  </si>
  <si>
    <t>Regalía Pascual</t>
  </si>
  <si>
    <t>51010200020001</t>
  </si>
  <si>
    <t>Alimentos y Productos Agroforestales</t>
  </si>
  <si>
    <t>51010200010006</t>
  </si>
  <si>
    <t>Alquileres</t>
  </si>
  <si>
    <t>51010200020004</t>
  </si>
  <si>
    <t>Combustibles, Lubricantes, Productos quimicos y Conexos</t>
  </si>
  <si>
    <t>Comisiones y Gastos Bancarios</t>
  </si>
  <si>
    <t>51010200010008</t>
  </si>
  <si>
    <t>Conservación, Reparaciones menores y Contrucciones Temporales</t>
  </si>
  <si>
    <t>Productos de Papel, Carton e Impresos</t>
  </si>
  <si>
    <t>51010200020007</t>
  </si>
  <si>
    <t>Productos y Utiles Varios</t>
  </si>
  <si>
    <t>Seguros</t>
  </si>
  <si>
    <t>51010200010002</t>
  </si>
  <si>
    <t>Servicios Básicos</t>
  </si>
  <si>
    <t>Servicios de Comunicaciones</t>
  </si>
  <si>
    <t>51010100010001</t>
  </si>
  <si>
    <t>Sueldos Fijos</t>
  </si>
  <si>
    <t>Textiles y Vestuarios</t>
  </si>
  <si>
    <t>51010200010005</t>
  </si>
  <si>
    <t>Transporte y Almacenaje</t>
  </si>
  <si>
    <t/>
  </si>
  <si>
    <t>TOTAL</t>
  </si>
  <si>
    <t>1206010007</t>
  </si>
  <si>
    <t>Equipos y Muebles para Oficinas</t>
  </si>
  <si>
    <t>3201</t>
  </si>
  <si>
    <t>Capital Institucional</t>
  </si>
  <si>
    <t>320301</t>
  </si>
  <si>
    <t>Resultados de Ejercicios Anteriores</t>
  </si>
  <si>
    <t>Compensaciones Directas al Personal</t>
  </si>
  <si>
    <t>Estado de Situación Financiera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</si>
  <si>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</si>
  <si>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</si>
  <si>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</si>
  <si>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</si>
  <si>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</si>
  <si>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</si>
  <si>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</si>
  <si>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</si>
  <si>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</si>
  <si>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</si>
  <si>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</si>
  <si>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</si>
  <si>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</si>
  <si>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</si>
  <si>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</si>
  <si>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</si>
  <si>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</si>
  <si>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</si>
  <si>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</si>
  <si>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</si>
  <si>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</si>
  <si>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</si>
  <si>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</si>
  <si>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</si>
  <si>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</si>
  <si>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</si>
  <si>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</si>
  <si>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</si>
  <si>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</si>
  <si>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</si>
  <si>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</si>
  <si>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</si>
  <si>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</si>
  <si>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</si>
  <si>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</si>
  <si>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</si>
  <si>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</si>
  <si>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</si>
  <si>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</si>
  <si>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</si>
  <si>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</si>
  <si>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</si>
  <si>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</si>
  <si>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</si>
  <si>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</si>
  <si>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</si>
  <si>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</si>
  <si>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</si>
  <si>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</si>
  <si>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</si>
  <si>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</si>
  <si>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</si>
  <si>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</si>
  <si>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</si>
  <si>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</si>
  <si>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</si>
  <si>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</si>
  <si>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</si>
  <si>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</si>
  <si>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</si>
  <si>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</si>
  <si>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</si>
  <si>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</si>
  <si>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</si>
  <si>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</si>
  <si>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</si>
  <si>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</si>
  <si>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</si>
  <si>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</si>
  <si>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</si>
  <si>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</si>
  <si>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</si>
  <si>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</si>
  <si>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</si>
  <si>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 xml:space="preserve">Capital Institucional 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</si>
  <si>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</si>
  <si>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</si>
  <si>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</si>
  <si>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</si>
  <si>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</si>
  <si>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</si>
  <si>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</si>
  <si>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</si>
  <si>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</si>
  <si>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</si>
  <si>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 xml:space="preserve">Gerente Financiero Regional </t>
  </si>
  <si>
    <t>Estado de Rendimiento Financiero</t>
  </si>
  <si>
    <t>Ingresos (Nota 17)</t>
  </si>
  <si>
    <t>0035</t>
  </si>
  <si>
    <t xml:space="preserve">Impuestos </t>
  </si>
  <si>
    <t>0036</t>
  </si>
  <si>
    <t>Ingresos por transacciones con contraprestación</t>
  </si>
  <si>
    <t>0037</t>
  </si>
  <si>
    <t>Transferencias</t>
  </si>
  <si>
    <t>0038</t>
  </si>
  <si>
    <t>Recargos, multas y otros ingresos</t>
  </si>
  <si>
    <t>Total ingresos</t>
  </si>
  <si>
    <t>Gastos (Notas 18, 19, 20, 21 y 22)</t>
  </si>
  <si>
    <t>0039</t>
  </si>
  <si>
    <t>Sueldos, salarios y beneficios a empleados</t>
  </si>
  <si>
    <t>0040</t>
  </si>
  <si>
    <t>Subvenciones y otros pagos por transferencias</t>
  </si>
  <si>
    <t>0041</t>
  </si>
  <si>
    <t>Suministros y materiales para consumo</t>
  </si>
  <si>
    <t>0042</t>
  </si>
  <si>
    <t>Gasto de depreciación y amortización</t>
  </si>
  <si>
    <t>0043</t>
  </si>
  <si>
    <t>Deterioro del valor de propiedad, planta y equipo</t>
  </si>
  <si>
    <t>0044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</si>
  <si>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</si>
  <si>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</si>
  <si>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</si>
  <si>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</si>
  <si>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</si>
  <si>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</si>
  <si>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</si>
  <si>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</si>
  <si>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</si>
  <si>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</si>
  <si>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</si>
  <si>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</si>
  <si>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</si>
  <si>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 xml:space="preserve">Estado de Activo Fijo </t>
  </si>
  <si>
    <t>Mobiliario y equipos 2021</t>
  </si>
  <si>
    <t xml:space="preserve">Saldo al inico </t>
  </si>
  <si>
    <t>Adiciones</t>
  </si>
  <si>
    <t xml:space="preserve">Ajuste 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</si>
  <si>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</si>
  <si>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</si>
  <si>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</si>
  <si>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</si>
  <si>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</si>
  <si>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</si>
  <si>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</si>
  <si>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</si>
  <si>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</si>
  <si>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</si>
  <si>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</si>
  <si>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</si>
  <si>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</si>
  <si>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</si>
  <si>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</si>
  <si>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</si>
  <si>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</si>
  <si>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</si>
  <si>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</si>
  <si>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</si>
  <si>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Estado de Cambio de Activo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</si>
  <si>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</si>
  <si>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</si>
  <si>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</si>
  <si>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</si>
  <si>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</si>
  <si>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2019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</si>
  <si>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</si>
  <si>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</si>
  <si>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</si>
  <si>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</si>
  <si>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</si>
  <si>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</si>
  <si>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</si>
  <si>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</si>
  <si>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</si>
  <si>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</si>
  <si>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</si>
  <si>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</si>
  <si>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</si>
  <si>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</si>
  <si>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</si>
  <si>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</si>
  <si>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</si>
  <si>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</si>
  <si>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</si>
  <si>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</si>
  <si>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</si>
  <si>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</si>
  <si>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</si>
  <si>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</si>
  <si>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</si>
  <si>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</si>
  <si>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</si>
  <si>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</si>
  <si>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</si>
  <si>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</si>
  <si>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</si>
  <si>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</si>
  <si>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</si>
  <si>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</si>
  <si>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</si>
  <si>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</si>
  <si>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</si>
  <si>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</si>
  <si>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</si>
  <si>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</si>
  <si>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</si>
  <si>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</si>
  <si>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</si>
  <si>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</si>
  <si>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</si>
  <si>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</si>
  <si>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</si>
  <si>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</si>
  <si>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</si>
  <si>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</si>
  <si>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</si>
  <si>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</si>
  <si>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</si>
  <si>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</si>
  <si>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 xml:space="preserve">Nota # 7: Efectivo Caja y Bancos </t>
  </si>
  <si>
    <t># Cta.</t>
  </si>
  <si>
    <t>Nombre de cuenta</t>
  </si>
  <si>
    <t>Monto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</si>
  <si>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</si>
  <si>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</si>
  <si>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</si>
  <si>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</si>
  <si>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</si>
  <si>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</si>
  <si>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</si>
  <si>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</si>
  <si>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</si>
  <si>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</si>
  <si>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</si>
  <si>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</si>
  <si>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</si>
  <si>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>Cuenta Tuberculosis</t>
  </si>
  <si>
    <t>Cuenta Ayuda</t>
  </si>
  <si>
    <t>Venta de Servicios</t>
  </si>
  <si>
    <t>Cuenta Proyecto FGRSS</t>
  </si>
  <si>
    <t>Anticipo Financieros</t>
  </si>
  <si>
    <t xml:space="preserve">Mantenimiento Clinica 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</si>
  <si>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</si>
  <si>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</si>
  <si>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</si>
  <si>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</si>
  <si>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</si>
  <si>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</si>
  <si>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</si>
  <si>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</si>
  <si>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</si>
  <si>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</si>
  <si>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</si>
  <si>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</si>
  <si>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</si>
  <si>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</si>
  <si>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</si>
  <si>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</si>
  <si>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Cuentas por Cobrar Ventas de Servicios (Hospital Morillo King)</t>
  </si>
  <si>
    <t>Anticipos financieros</t>
  </si>
  <si>
    <t>Total Cuentas Por Cobrar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</si>
  <si>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</si>
  <si>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</si>
  <si>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</si>
  <si>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</si>
  <si>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</si>
  <si>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</si>
  <si>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</si>
  <si>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</si>
  <si>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</si>
  <si>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</si>
  <si>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</si>
  <si>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</si>
  <si>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</si>
  <si>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</si>
  <si>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</si>
  <si>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</si>
  <si>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</si>
  <si>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</si>
  <si>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</si>
  <si>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</si>
  <si>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</si>
  <si>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</si>
  <si>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</si>
  <si>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</si>
  <si>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</si>
  <si>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</si>
  <si>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</si>
  <si>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Nota #14: Cuentas por Pagar Largo Plazo</t>
  </si>
  <si>
    <t xml:space="preserve">Cuentas por Pagar Hospitalaria  Largo Plazo  </t>
  </si>
  <si>
    <t>Total Cuentas Por Pagar a Largo Plazo</t>
  </si>
  <si>
    <t>Nota #15: Beneficios a Empleados por Pagar Largo Plazo</t>
  </si>
  <si>
    <t>Total Cuentas Por Pagar  Largo Plazo</t>
  </si>
  <si>
    <t>Nota 17: Ingresos</t>
  </si>
  <si>
    <t>Ingresos con Contraprestacion de Servicios</t>
  </si>
  <si>
    <t>Sub-Total</t>
  </si>
  <si>
    <t>Ingresos sin  Contraprestacion de Servicios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</si>
  <si>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</si>
  <si>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</si>
  <si>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</si>
  <si>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</si>
  <si>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</si>
  <si>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</si>
  <si>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</si>
  <si>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</si>
  <si>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</si>
  <si>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</si>
  <si>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</si>
  <si>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</si>
  <si>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</si>
  <si>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</si>
  <si>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 xml:space="preserve">Impuestos, Derechos y Tasa </t>
  </si>
  <si>
    <t>Servicios Basicos</t>
  </si>
  <si>
    <t>Publicidad, Impresiones y Encuadernaciones</t>
  </si>
  <si>
    <t>Viaticos Dentro y Fuera del Pais</t>
  </si>
  <si>
    <t>Conservacion, Reparaciones Menores y Construcciones Temporales</t>
  </si>
  <si>
    <t>Otros Servicios No Personales</t>
  </si>
  <si>
    <t>Materiales y Suministros</t>
  </si>
  <si>
    <t>Productos Medicinaels para uso humanos</t>
  </si>
  <si>
    <t>Combustibles, Lubricantes, Productos Auimicos y Conexos</t>
  </si>
  <si>
    <t>Productos de Cuero, Caucho y Plastico</t>
  </si>
  <si>
    <t>Productos de Minerales Metalicos y no Metalicos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</si>
  <si>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</si>
  <si>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</si>
  <si>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</si>
  <si>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</si>
  <si>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</si>
  <si>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</si>
  <si>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</si>
  <si>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</si>
  <si>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</si>
  <si>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</si>
  <si>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</si>
  <si>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</si>
  <si>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</si>
  <si>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</si>
  <si>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</si>
  <si>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</si>
  <si>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</si>
  <si>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</si>
  <si>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</si>
  <si>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</si>
  <si>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</si>
  <si>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</si>
  <si>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</si>
  <si>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</si>
  <si>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</si>
  <si>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</si>
  <si>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</si>
  <si>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Del ejercicio terminado del 01 Enero 2022 al 30 Abril   2022</t>
  </si>
  <si>
    <t>2298010003</t>
  </si>
  <si>
    <t>Provisión para Pagos de Bonificaciones</t>
  </si>
  <si>
    <t>2198020001</t>
  </si>
  <si>
    <t>Regalía Pascual por Pagar</t>
  </si>
  <si>
    <t>Del ejercicio terminado del 01 Agosto  2022 al 30 Septiembre   2022</t>
  </si>
  <si>
    <t xml:space="preserve">Director Regional </t>
  </si>
  <si>
    <t xml:space="preserve">Gerente Administrativo Regional </t>
  </si>
  <si>
    <t>Contadora General</t>
  </si>
  <si>
    <t>510102000109990001</t>
  </si>
  <si>
    <t>Del ejercicio terminado de Enero    2023</t>
  </si>
  <si>
    <t>1101010002</t>
  </si>
  <si>
    <t>5101010080002</t>
  </si>
  <si>
    <t>Contribuciones al Seguro de Pensiones</t>
  </si>
  <si>
    <t>5101010080003</t>
  </si>
  <si>
    <t>Contribuciones al Seguro de Riesgo Laboral</t>
  </si>
  <si>
    <t>51010100080001</t>
  </si>
  <si>
    <t>Contribuciones al Seguro de Salud</t>
  </si>
  <si>
    <t>2103060002</t>
  </si>
  <si>
    <t>Deducciones Personales a Pagar</t>
  </si>
  <si>
    <t>5101010004</t>
  </si>
  <si>
    <t>51010100070002</t>
  </si>
  <si>
    <t>Bonificaciones</t>
  </si>
  <si>
    <t>5101010002</t>
  </si>
  <si>
    <t>Sueldo Personal Temporero</t>
  </si>
  <si>
    <t xml:space="preserve">SALDO INICIAL </t>
  </si>
  <si>
    <t>4102980003</t>
  </si>
  <si>
    <t>Ingresos por Contribuciones</t>
  </si>
  <si>
    <t>51010200020003</t>
  </si>
  <si>
    <t>51010200010004</t>
  </si>
  <si>
    <t>Viaticos Dentro y Fuera del País</t>
  </si>
  <si>
    <t>51010200020005</t>
  </si>
  <si>
    <t>Productos de cuero, Caucho y Plastico</t>
  </si>
  <si>
    <t>51010200010003</t>
  </si>
  <si>
    <t>Públicidad , Impresiones y Encuadernaciones</t>
  </si>
  <si>
    <t>510102000109990000</t>
  </si>
  <si>
    <t>Servicios Técnicos Profesionales</t>
  </si>
  <si>
    <t xml:space="preserve">  </t>
  </si>
  <si>
    <t>Del ejercicio terminado de Mayo  2023</t>
  </si>
  <si>
    <t>Del ejercicio terminado de Diciembre  2023</t>
  </si>
  <si>
    <t>51010200010001</t>
  </si>
  <si>
    <t>51010100070003</t>
  </si>
  <si>
    <t>Prestaciones Laborales</t>
  </si>
  <si>
    <t>Servicios Funerarios y Gastos Conexos</t>
  </si>
  <si>
    <t>,</t>
  </si>
  <si>
    <t>Del ejercicio terminado de Febrero  2024</t>
  </si>
  <si>
    <t>DEPREC.</t>
  </si>
  <si>
    <t xml:space="preserve">VALOR </t>
  </si>
  <si>
    <t>Del ejercicio terminado de Marzo  2024</t>
  </si>
  <si>
    <t>Del ejercicio terminado de Marzo    2024</t>
  </si>
  <si>
    <t xml:space="preserve">Caja Chica </t>
  </si>
  <si>
    <t>510102001009</t>
  </si>
  <si>
    <t>OTROS SERVICIOS NO PERSONALES</t>
  </si>
  <si>
    <t>Del ejercicio terminado de Abril   2024</t>
  </si>
  <si>
    <t>Del ejercicio terminado de Mayo   2024</t>
  </si>
  <si>
    <t>Del Ejercicio terminado Mayo  2024</t>
  </si>
  <si>
    <t>Del Ejercicio terminado Mayo   2024</t>
  </si>
  <si>
    <t>Del Ejercicio terminado  Mayo    2024</t>
  </si>
  <si>
    <t>Del Ejercicio terminado Mayo    2024</t>
  </si>
  <si>
    <t>Del Ejercicio terminado  Mayo 2024</t>
  </si>
  <si>
    <t>Del ejercicio terminado de Junio    2024</t>
  </si>
  <si>
    <t>Del ejercicio terminado de Junio   2024</t>
  </si>
  <si>
    <t>Del ejercicio terminado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</si>
</sst>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[$-10409]&quot;$&quot;\ #,##0.00;\(&quot;$&quot;\ #,##0.00\)"/>
    <numFmt numFmtId="166" formatCode="_-* #,##0.00\ _P_t_s_-;\-* #,##0.00\ _P_t_s_-;_-* &quot;-&quot;??\ _P_t_s_-;_-@_-"/>
    <numFmt numFmtId="167" formatCode="#,##0.0000000000"/>
    <numFmt numFmtId="168" formatCode="_(&quot;RD$&quot;* #,##0.00_);_(&quot;RD$&quot;* \(#,##0.00\);_(&quot;RD$&quot;* &quot;-&quot;??_);_(@_)"/>
    <numFmt numFmtId="169" formatCode="_(* #,##0_);_(* \(#,##0\);_(* &quot;-&quot;??_);_(@_)"/>
    <numFmt numFmtId="170" formatCode="#,##0.000000000"/>
    <numFmt numFmtId="171" formatCode="_(&quot;RD$&quot;* #,##0_);_(&quot;RD$&quot;* \(#,##0\);_(&quot;RD$&quot;* &quot;-&quot;_);_(@_)"/>
  </numFmts>
  <fonts count="77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rgb="FF21212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 val="singleAccounting"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212121"/>
      <name val="Times New Roman"/>
      <family val="1"/>
    </font>
    <font>
      <b/>
      <u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  <font>
      <b/>
      <sz val="8"/>
      <name val="Arial"/>
      <family val="2"/>
    </font>
    <font>
      <sz val="11"/>
      <color rgb="FFFF0000"/>
      <name val="Times New Roman"/>
      <family val="1"/>
    </font>
    <font>
      <b/>
      <sz val="8"/>
      <color rgb="FFFFFFFF"/>
      <name val="Segoe UI"/>
      <family val="2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7"/>
      <color rgb="FF21212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Segoe UI"/>
      <family val="2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rgb="FFFFFFFF"/>
      <name val="Segoe U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9"/>
      <color rgb="FFFFFFFF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</font>
    <font>
      <sz val="11"/>
      <name val="Calibri"/>
      <family val="2"/>
    </font>
    <font>
      <b/>
      <sz val="9"/>
      <color rgb="FFFFFFFF"/>
      <name val="Segoe UI"/>
      <family val="2"/>
    </font>
    <font>
      <sz val="9"/>
      <color rgb="FF000000"/>
      <name val="Segoe UI"/>
      <family val="2"/>
    </font>
    <font>
      <b/>
      <sz val="10"/>
      <color rgb="FF000000"/>
      <name val="Segoe UI"/>
      <family val="2"/>
    </font>
    <font>
      <sz val="11"/>
      <name val="Calibri"/>
      <family val="2"/>
    </font>
    <font>
      <sz val="9"/>
      <color rgb="FF000000"/>
      <name val="Segoe UI"/>
      <family val="2"/>
    </font>
    <font>
      <b/>
      <sz val="9"/>
      <color rgb="FFFFFFFF"/>
      <name val="Segoe UI"/>
      <family val="2"/>
    </font>
    <font>
      <b/>
      <sz val="10"/>
      <color rgb="FF000000"/>
      <name val="Segoe UI"/>
      <family val="2"/>
    </font>
    <font>
      <sz val="11"/>
      <name val="Calibri"/>
    </font>
    <font>
      <b/>
      <sz val="9"/>
      <color rgb="FFFFFFFF"/>
      <name val="Segoe UI"/>
    </font>
    <font>
      <sz val="9"/>
      <color rgb="FF000000"/>
      <name val="Segoe UI"/>
    </font>
    <font>
      <b/>
      <sz val="10"/>
      <color rgb="FF000000"/>
      <name val="Segoe UI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F0E68C"/>
        <bgColor rgb="FFF0E68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0">
    <xf numFmtId="0" fontId="0" fillId="0" borderId="0"/>
    <xf numFmtId="0" fontId="40" fillId="0" borderId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1" fillId="0" borderId="0"/>
    <xf numFmtId="168" fontId="40" fillId="0" borderId="0" applyFont="0" applyFill="0" applyBorder="0" applyAlignment="0" applyProtection="0"/>
    <xf numFmtId="0" fontId="39" fillId="0" borderId="0"/>
    <xf numFmtId="9" fontId="41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3" fontId="0" fillId="0" borderId="1" xfId="0" applyNumberFormat="1" applyBorder="1"/>
    <xf numFmtId="0" fontId="5" fillId="0" borderId="1" xfId="0" applyFont="1" applyFill="1" applyBorder="1" applyAlignment="1">
      <alignment horizontal="left" vertical="top"/>
    </xf>
    <xf numFmtId="3" fontId="0" fillId="0" borderId="1" xfId="0" applyNumberFormat="1" applyFill="1" applyBorder="1"/>
    <xf numFmtId="0" fontId="6" fillId="0" borderId="1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3" fontId="0" fillId="0" borderId="0" xfId="0" applyNumberFormat="1"/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/>
    <xf numFmtId="3" fontId="1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Border="1"/>
    <xf numFmtId="3" fontId="12" fillId="0" borderId="0" xfId="0" applyNumberFormat="1" applyFont="1" applyBorder="1"/>
    <xf numFmtId="0" fontId="1" fillId="0" borderId="6" xfId="0" applyFont="1" applyBorder="1"/>
    <xf numFmtId="0" fontId="13" fillId="0" borderId="6" xfId="1" applyFont="1" applyFill="1" applyBorder="1"/>
    <xf numFmtId="0" fontId="1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7" fillId="0" borderId="0" xfId="0" applyFont="1"/>
    <xf numFmtId="43" fontId="13" fillId="0" borderId="0" xfId="8" applyFont="1" applyFill="1" applyBorder="1" applyAlignment="1">
      <alignment horizontal="center"/>
    </xf>
    <xf numFmtId="0" fontId="10" fillId="0" borderId="4" xfId="0" applyFont="1" applyBorder="1"/>
    <xf numFmtId="169" fontId="11" fillId="0" borderId="1" xfId="2" applyNumberFormat="1" applyFont="1" applyBorder="1" applyAlignment="1"/>
    <xf numFmtId="0" fontId="16" fillId="0" borderId="1" xfId="0" applyFont="1" applyBorder="1"/>
    <xf numFmtId="3" fontId="10" fillId="0" borderId="1" xfId="0" applyNumberFormat="1" applyFont="1" applyBorder="1"/>
    <xf numFmtId="0" fontId="15" fillId="0" borderId="1" xfId="0" applyFont="1" applyFill="1" applyBorder="1" applyAlignment="1">
      <alignment horizontal="center"/>
    </xf>
    <xf numFmtId="169" fontId="17" fillId="0" borderId="1" xfId="2" applyNumberFormat="1" applyFont="1" applyBorder="1" applyAlignment="1"/>
    <xf numFmtId="0" fontId="5" fillId="0" borderId="4" xfId="0" applyFont="1" applyFill="1" applyBorder="1" applyAlignment="1">
      <alignment vertical="center"/>
    </xf>
    <xf numFmtId="43" fontId="13" fillId="3" borderId="1" xfId="8" applyFont="1" applyFill="1" applyBorder="1" applyAlignment="1"/>
    <xf numFmtId="0" fontId="13" fillId="0" borderId="1" xfId="1" applyFont="1" applyFill="1" applyBorder="1"/>
    <xf numFmtId="43" fontId="13" fillId="3" borderId="1" xfId="8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/>
    <xf numFmtId="3" fontId="12" fillId="0" borderId="1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37" fontId="13" fillId="3" borderId="1" xfId="8" applyNumberFormat="1" applyFont="1" applyFill="1" applyBorder="1" applyAlignment="1">
      <alignment horizontal="center" vertical="center"/>
    </xf>
    <xf numFmtId="41" fontId="0" fillId="0" borderId="0" xfId="0" applyNumberFormat="1"/>
    <xf numFmtId="0" fontId="6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21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4" fontId="0" fillId="0" borderId="0" xfId="0" applyNumberFormat="1"/>
    <xf numFmtId="0" fontId="0" fillId="0" borderId="0" xfId="0" applyFill="1"/>
    <xf numFmtId="0" fontId="13" fillId="0" borderId="4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3" fontId="10" fillId="0" borderId="1" xfId="0" applyNumberFormat="1" applyFont="1" applyFill="1" applyBorder="1"/>
    <xf numFmtId="0" fontId="22" fillId="0" borderId="0" xfId="0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24" fillId="0" borderId="1" xfId="0" applyFont="1" applyBorder="1"/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/>
    <xf numFmtId="0" fontId="11" fillId="0" borderId="0" xfId="0" applyFont="1"/>
    <xf numFmtId="7" fontId="0" fillId="0" borderId="0" xfId="0" applyNumberFormat="1"/>
    <xf numFmtId="0" fontId="12" fillId="0" borderId="1" xfId="0" applyFont="1" applyBorder="1"/>
    <xf numFmtId="0" fontId="7" fillId="0" borderId="0" xfId="0" applyFont="1" applyBorder="1"/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3" fontId="10" fillId="0" borderId="9" xfId="0" applyNumberFormat="1" applyFont="1" applyFill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39" fontId="2" fillId="0" borderId="0" xfId="0" applyNumberFormat="1" applyFont="1" applyAlignment="1">
      <alignment vertical="center"/>
    </xf>
    <xf numFmtId="3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41" fontId="11" fillId="0" borderId="0" xfId="0" applyNumberFormat="1" applyFont="1" applyAlignment="1"/>
    <xf numFmtId="41" fontId="11" fillId="0" borderId="0" xfId="0" applyNumberFormat="1" applyFont="1" applyAlignment="1">
      <alignment horizontal="left" vertical="center" indent="5"/>
    </xf>
    <xf numFmtId="41" fontId="11" fillId="0" borderId="0" xfId="0" applyNumberFormat="1" applyFont="1" applyAlignment="1">
      <alignment horizontal="left" vertical="center"/>
    </xf>
    <xf numFmtId="41" fontId="11" fillId="0" borderId="0" xfId="0" applyNumberFormat="1" applyFont="1" applyBorder="1" applyAlignment="1"/>
    <xf numFmtId="41" fontId="11" fillId="0" borderId="0" xfId="0" applyNumberFormat="1" applyFont="1" applyBorder="1" applyAlignment="1">
      <alignment horizontal="left" vertical="center" indent="5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1" fontId="11" fillId="0" borderId="0" xfId="0" applyNumberFormat="1" applyFont="1"/>
    <xf numFmtId="41" fontId="11" fillId="0" borderId="0" xfId="0" applyNumberFormat="1" applyFont="1" applyBorder="1"/>
    <xf numFmtId="41" fontId="11" fillId="0" borderId="0" xfId="0" applyNumberFormat="1" applyFont="1" applyBorder="1" applyAlignment="1">
      <alignment vertical="center"/>
    </xf>
    <xf numFmtId="41" fontId="11" fillId="0" borderId="11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11" fillId="0" borderId="11" xfId="0" applyNumberFormat="1" applyFont="1" applyBorder="1" applyAlignment="1"/>
    <xf numFmtId="0" fontId="11" fillId="0" borderId="0" xfId="0" applyFont="1" applyAlignment="1">
      <alignment horizontal="justify" vertical="top"/>
    </xf>
    <xf numFmtId="0" fontId="11" fillId="0" borderId="0" xfId="0" applyFont="1" applyAlignment="1"/>
    <xf numFmtId="0" fontId="11" fillId="0" borderId="0" xfId="0" applyFont="1" applyAlignment="1">
      <alignment horizontal="left" vertical="center"/>
    </xf>
    <xf numFmtId="41" fontId="2" fillId="0" borderId="12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indent="5"/>
    </xf>
    <xf numFmtId="171" fontId="11" fillId="0" borderId="0" xfId="0" applyNumberFormat="1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4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1" fontId="28" fillId="0" borderId="0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30" fillId="0" borderId="0" xfId="4" applyFont="1" applyFill="1"/>
    <xf numFmtId="0" fontId="31" fillId="0" borderId="0" xfId="4" applyFont="1"/>
    <xf numFmtId="0" fontId="33" fillId="0" borderId="0" xfId="4" applyFont="1" applyFill="1"/>
    <xf numFmtId="43" fontId="31" fillId="0" borderId="0" xfId="7" applyFont="1"/>
    <xf numFmtId="43" fontId="31" fillId="0" borderId="0" xfId="4" applyNumberFormat="1" applyFont="1"/>
    <xf numFmtId="0" fontId="35" fillId="0" borderId="0" xfId="4" applyFont="1"/>
    <xf numFmtId="43" fontId="33" fillId="0" borderId="0" xfId="2" applyFont="1" applyFill="1"/>
    <xf numFmtId="43" fontId="31" fillId="0" borderId="0" xfId="2" applyFont="1" applyFill="1"/>
    <xf numFmtId="43" fontId="31" fillId="0" borderId="0" xfId="2" applyFont="1"/>
    <xf numFmtId="43" fontId="30" fillId="0" borderId="0" xfId="7" applyFont="1" applyFill="1"/>
    <xf numFmtId="3" fontId="30" fillId="0" borderId="0" xfId="4" applyNumberFormat="1" applyFont="1" applyFill="1"/>
    <xf numFmtId="165" fontId="34" fillId="0" borderId="0" xfId="14" applyNumberFormat="1" applyFont="1" applyFill="1" applyBorder="1"/>
    <xf numFmtId="43" fontId="34" fillId="0" borderId="0" xfId="7" applyFont="1" applyFill="1" applyBorder="1"/>
    <xf numFmtId="43" fontId="30" fillId="0" borderId="0" xfId="4" applyNumberFormat="1" applyFont="1" applyFill="1"/>
    <xf numFmtId="165" fontId="34" fillId="0" borderId="0" xfId="7" applyNumberFormat="1" applyFont="1" applyFill="1" applyBorder="1"/>
    <xf numFmtId="164" fontId="31" fillId="0" borderId="0" xfId="4" applyNumberFormat="1" applyFont="1"/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justify" vertical="center"/>
    </xf>
    <xf numFmtId="39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horizontal="left" vertical="center"/>
    </xf>
    <xf numFmtId="41" fontId="11" fillId="2" borderId="11" xfId="0" applyNumberFormat="1" applyFont="1" applyFill="1" applyBorder="1" applyAlignment="1">
      <alignment vertical="center"/>
    </xf>
    <xf numFmtId="41" fontId="2" fillId="2" borderId="11" xfId="0" applyNumberFormat="1" applyFont="1" applyFill="1" applyBorder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28" fillId="2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11" xfId="0" applyBorder="1" applyAlignment="1">
      <alignment vertical="center"/>
    </xf>
    <xf numFmtId="43" fontId="23" fillId="0" borderId="0" xfId="2" applyFont="1" applyFill="1" applyBorder="1"/>
    <xf numFmtId="37" fontId="11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1" fontId="18" fillId="2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1" fillId="2" borderId="0" xfId="0" applyFont="1" applyFill="1"/>
    <xf numFmtId="41" fontId="11" fillId="2" borderId="0" xfId="0" applyNumberFormat="1" applyFont="1" applyFill="1" applyAlignment="1"/>
    <xf numFmtId="41" fontId="11" fillId="2" borderId="0" xfId="0" applyNumberFormat="1" applyFont="1" applyFill="1" applyBorder="1" applyAlignment="1"/>
    <xf numFmtId="4" fontId="11" fillId="0" borderId="0" xfId="0" applyNumberFormat="1" applyFont="1" applyAlignment="1">
      <alignment vertical="center"/>
    </xf>
    <xf numFmtId="41" fontId="11" fillId="2" borderId="11" xfId="0" applyNumberFormat="1" applyFont="1" applyFill="1" applyBorder="1" applyAlignment="1"/>
    <xf numFmtId="41" fontId="2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41" fontId="11" fillId="2" borderId="0" xfId="0" applyNumberFormat="1" applyFont="1" applyFill="1"/>
    <xf numFmtId="43" fontId="1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  <xf numFmtId="0" fontId="12" fillId="0" borderId="0" xfId="0" applyFont="1" applyAlignment="1"/>
    <xf numFmtId="0" fontId="38" fillId="0" borderId="17" xfId="14" applyNumberFormat="1" applyFont="1" applyFill="1" applyBorder="1" applyAlignment="1">
      <alignment vertical="top" wrapText="1" readingOrder="1"/>
    </xf>
    <xf numFmtId="0" fontId="38" fillId="0" borderId="17" xfId="0" applyNumberFormat="1" applyFont="1" applyFill="1" applyBorder="1" applyAlignment="1">
      <alignment vertical="top" wrapText="1" readingOrder="1"/>
    </xf>
    <xf numFmtId="0" fontId="38" fillId="0" borderId="18" xfId="14" applyNumberFormat="1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vertical="top" wrapText="1" readingOrder="1"/>
    </xf>
    <xf numFmtId="43" fontId="45" fillId="0" borderId="17" xfId="2" applyFont="1" applyFill="1" applyBorder="1" applyAlignment="1">
      <alignment horizontal="right" vertical="top" wrapText="1" readingOrder="1"/>
    </xf>
    <xf numFmtId="43" fontId="46" fillId="0" borderId="0" xfId="2" applyFont="1" applyFill="1" applyBorder="1"/>
    <xf numFmtId="0" fontId="1" fillId="0" borderId="2" xfId="0" applyFont="1" applyBorder="1" applyAlignment="1">
      <alignment horizontal="center" vertical="center" wrapText="1"/>
    </xf>
    <xf numFmtId="43" fontId="48" fillId="0" borderId="0" xfId="2" applyFont="1" applyFill="1" applyBorder="1"/>
    <xf numFmtId="43" fontId="50" fillId="0" borderId="0" xfId="2" applyFont="1" applyFill="1"/>
    <xf numFmtId="43" fontId="31" fillId="6" borderId="0" xfId="4" applyNumberFormat="1" applyFont="1" applyFill="1"/>
    <xf numFmtId="0" fontId="55" fillId="0" borderId="4" xfId="0" applyFont="1" applyBorder="1"/>
    <xf numFmtId="0" fontId="55" fillId="0" borderId="1" xfId="0" applyFont="1" applyBorder="1"/>
    <xf numFmtId="0" fontId="56" fillId="0" borderId="1" xfId="0" applyFont="1" applyBorder="1"/>
    <xf numFmtId="0" fontId="57" fillId="0" borderId="1" xfId="18" applyNumberFormat="1" applyFont="1" applyFill="1" applyBorder="1" applyAlignment="1">
      <alignment vertical="top" wrapText="1" readingOrder="1"/>
    </xf>
    <xf numFmtId="0" fontId="32" fillId="2" borderId="0" xfId="0" applyFont="1" applyFill="1" applyAlignment="1">
      <alignment vertical="center"/>
    </xf>
    <xf numFmtId="0" fontId="53" fillId="0" borderId="0" xfId="0" applyFont="1" applyAlignment="1">
      <alignment vertical="center"/>
    </xf>
    <xf numFmtId="0" fontId="45" fillId="0" borderId="17" xfId="18" applyNumberFormat="1" applyFont="1" applyFill="1" applyBorder="1" applyAlignment="1">
      <alignment vertical="top" wrapText="1" readingOrder="1"/>
    </xf>
    <xf numFmtId="0" fontId="49" fillId="5" borderId="17" xfId="18" applyNumberFormat="1" applyFont="1" applyFill="1" applyBorder="1" applyAlignment="1">
      <alignment vertical="top" wrapText="1" readingOrder="1"/>
    </xf>
    <xf numFmtId="43" fontId="31" fillId="0" borderId="0" xfId="4" applyNumberFormat="1" applyFont="1" applyFill="1"/>
    <xf numFmtId="43" fontId="31" fillId="7" borderId="0" xfId="4" applyNumberFormat="1" applyFont="1" applyFill="1"/>
    <xf numFmtId="0" fontId="1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167" fontId="0" fillId="0" borderId="0" xfId="0" applyNumberFormat="1" applyFill="1"/>
    <xf numFmtId="3" fontId="0" fillId="0" borderId="0" xfId="0" applyNumberFormat="1" applyFill="1"/>
    <xf numFmtId="0" fontId="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3" fontId="23" fillId="0" borderId="11" xfId="2" applyFont="1" applyFill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" fillId="0" borderId="2" xfId="0" applyFont="1" applyBorder="1" applyAlignment="1"/>
    <xf numFmtId="0" fontId="48" fillId="0" borderId="0" xfId="18" applyFont="1" applyFill="1" applyBorder="1"/>
    <xf numFmtId="0" fontId="48" fillId="0" borderId="0" xfId="18" applyFont="1" applyFill="1" applyBorder="1"/>
    <xf numFmtId="0" fontId="48" fillId="0" borderId="0" xfId="18" applyFont="1" applyFill="1" applyBorder="1" applyAlignment="1"/>
    <xf numFmtId="164" fontId="45" fillId="0" borderId="17" xfId="19" applyFont="1" applyFill="1" applyBorder="1" applyAlignment="1">
      <alignment vertical="top" wrapText="1" readingOrder="1"/>
    </xf>
    <xf numFmtId="164" fontId="45" fillId="0" borderId="17" xfId="19" applyFont="1" applyFill="1" applyBorder="1" applyAlignment="1">
      <alignment horizontal="right" vertical="top" wrapText="1" readingOrder="1"/>
    </xf>
    <xf numFmtId="164" fontId="49" fillId="5" borderId="17" xfId="19" applyFont="1" applyFill="1" applyBorder="1" applyAlignment="1">
      <alignment horizontal="right" vertical="top" wrapText="1" readingOrder="1"/>
    </xf>
    <xf numFmtId="0" fontId="37" fillId="4" borderId="19" xfId="14" applyNumberFormat="1" applyFont="1" applyFill="1" applyBorder="1" applyAlignment="1">
      <alignment horizontal="center" vertical="top" readingOrder="1"/>
    </xf>
    <xf numFmtId="164" fontId="45" fillId="0" borderId="20" xfId="19" applyFont="1" applyFill="1" applyBorder="1" applyAlignment="1">
      <alignment horizontal="right" vertical="top" wrapText="1" readingOrder="1"/>
    </xf>
    <xf numFmtId="0" fontId="54" fillId="4" borderId="19" xfId="18" applyNumberFormat="1" applyFont="1" applyFill="1" applyBorder="1" applyAlignment="1">
      <alignment horizontal="center" vertical="top" wrapText="1" readingOrder="1"/>
    </xf>
    <xf numFmtId="164" fontId="45" fillId="0" borderId="20" xfId="19" applyFont="1" applyFill="1" applyBorder="1" applyAlignment="1">
      <alignment vertical="top" wrapText="1" readingOrder="1"/>
    </xf>
    <xf numFmtId="0" fontId="45" fillId="0" borderId="20" xfId="18" applyNumberFormat="1" applyFont="1" applyFill="1" applyBorder="1" applyAlignment="1">
      <alignment vertical="top" wrapText="1" readingOrder="1"/>
    </xf>
    <xf numFmtId="164" fontId="48" fillId="0" borderId="0" xfId="18" applyNumberFormat="1" applyFont="1" applyFill="1" applyBorder="1"/>
    <xf numFmtId="43" fontId="46" fillId="6" borderId="0" xfId="2" applyFont="1" applyFill="1" applyBorder="1"/>
    <xf numFmtId="164" fontId="58" fillId="0" borderId="17" xfId="19" applyFont="1" applyFill="1" applyBorder="1" applyAlignment="1">
      <alignment vertical="top" wrapText="1" readingOrder="1"/>
    </xf>
    <xf numFmtId="43" fontId="37" fillId="4" borderId="19" xfId="2" applyFont="1" applyFill="1" applyBorder="1" applyAlignment="1">
      <alignment horizontal="center" vertical="top" wrapText="1" readingOrder="1"/>
    </xf>
    <xf numFmtId="43" fontId="58" fillId="6" borderId="0" xfId="2" applyFont="1" applyFill="1" applyBorder="1"/>
    <xf numFmtId="43" fontId="46" fillId="9" borderId="0" xfId="2" applyFont="1" applyFill="1" applyBorder="1"/>
    <xf numFmtId="43" fontId="46" fillId="7" borderId="0" xfId="2" applyFont="1" applyFill="1" applyBorder="1"/>
    <xf numFmtId="43" fontId="46" fillId="10" borderId="0" xfId="2" applyFont="1" applyFill="1" applyBorder="1"/>
    <xf numFmtId="43" fontId="46" fillId="11" borderId="0" xfId="2" applyFont="1" applyFill="1" applyBorder="1"/>
    <xf numFmtId="43" fontId="46" fillId="12" borderId="0" xfId="2" applyFont="1" applyFill="1" applyBorder="1"/>
    <xf numFmtId="41" fontId="1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3" fontId="48" fillId="0" borderId="0" xfId="18" applyNumberFormat="1" applyFont="1" applyFill="1" applyBorder="1"/>
    <xf numFmtId="43" fontId="46" fillId="8" borderId="0" xfId="2" applyFont="1" applyFill="1" applyBorder="1"/>
    <xf numFmtId="43" fontId="46" fillId="13" borderId="0" xfId="2" applyFont="1" applyFill="1" applyBorder="1"/>
    <xf numFmtId="9" fontId="0" fillId="0" borderId="0" xfId="0" applyNumberFormat="1"/>
    <xf numFmtId="0" fontId="59" fillId="0" borderId="17" xfId="0" applyNumberFormat="1" applyFont="1" applyFill="1" applyBorder="1" applyAlignment="1">
      <alignment vertical="top" wrapText="1" readingOrder="1"/>
    </xf>
    <xf numFmtId="0" fontId="59" fillId="0" borderId="17" xfId="14" applyNumberFormat="1" applyFont="1" applyFill="1" applyBorder="1" applyAlignment="1">
      <alignment vertical="top" wrapText="1" readingOrder="1"/>
    </xf>
    <xf numFmtId="0" fontId="60" fillId="4" borderId="17" xfId="18" applyNumberFormat="1" applyFont="1" applyFill="1" applyBorder="1" applyAlignment="1">
      <alignment horizontal="center" vertical="top" wrapText="1" readingOrder="1"/>
    </xf>
    <xf numFmtId="43" fontId="0" fillId="0" borderId="0" xfId="2" applyFont="1"/>
    <xf numFmtId="41" fontId="0" fillId="0" borderId="0" xfId="0" applyNumberForma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61" fillId="0" borderId="0" xfId="0" applyFont="1" applyFill="1" applyAlignment="1">
      <alignment horizontal="left"/>
    </xf>
    <xf numFmtId="0" fontId="45" fillId="0" borderId="17" xfId="18" applyNumberFormat="1" applyFont="1" applyFill="1" applyBorder="1" applyAlignment="1">
      <alignment vertical="top" wrapText="1" readingOrder="1"/>
    </xf>
    <xf numFmtId="0" fontId="52" fillId="0" borderId="0" xfId="4" applyFont="1" applyFill="1"/>
    <xf numFmtId="0" fontId="63" fillId="0" borderId="0" xfId="4" applyFont="1" applyFill="1"/>
    <xf numFmtId="0" fontId="52" fillId="0" borderId="0" xfId="4" applyFont="1" applyFill="1" applyAlignment="1">
      <alignment horizontal="center"/>
    </xf>
    <xf numFmtId="0" fontId="63" fillId="0" borderId="0" xfId="4" applyFont="1" applyFill="1" applyAlignment="1">
      <alignment vertical="top" wrapText="1"/>
    </xf>
    <xf numFmtId="0" fontId="52" fillId="0" borderId="0" xfId="4" applyFont="1" applyFill="1" applyAlignment="1">
      <alignment horizontal="center" vertical="top" wrapText="1"/>
    </xf>
    <xf numFmtId="0" fontId="52" fillId="0" borderId="13" xfId="4" applyFont="1" applyFill="1" applyBorder="1" applyAlignment="1">
      <alignment horizontal="center"/>
    </xf>
    <xf numFmtId="0" fontId="52" fillId="0" borderId="13" xfId="4" applyFont="1" applyFill="1" applyBorder="1" applyAlignment="1">
      <alignment horizontal="center" vertical="top"/>
    </xf>
    <xf numFmtId="0" fontId="63" fillId="0" borderId="0" xfId="4" applyFont="1" applyFill="1" applyAlignment="1">
      <alignment horizontal="right" vertical="top" wrapText="1"/>
    </xf>
    <xf numFmtId="3" fontId="63" fillId="0" borderId="0" xfId="4" applyNumberFormat="1" applyFont="1" applyFill="1" applyAlignment="1">
      <alignment horizontal="right"/>
    </xf>
    <xf numFmtId="43" fontId="63" fillId="0" borderId="0" xfId="7" applyNumberFormat="1" applyFont="1" applyFill="1"/>
    <xf numFmtId="169" fontId="63" fillId="0" borderId="0" xfId="9" applyNumberFormat="1" applyFont="1" applyFill="1" applyAlignment="1">
      <alignment horizontal="right" vertical="top" wrapText="1"/>
    </xf>
    <xf numFmtId="169" fontId="63" fillId="0" borderId="0" xfId="9" applyNumberFormat="1" applyFont="1" applyFill="1"/>
    <xf numFmtId="3" fontId="63" fillId="0" borderId="0" xfId="4" applyNumberFormat="1" applyFont="1" applyFill="1"/>
    <xf numFmtId="3" fontId="63" fillId="0" borderId="0" xfId="4" applyNumberFormat="1" applyFont="1" applyFill="1" applyAlignment="1">
      <alignment horizontal="right" vertical="top" wrapText="1"/>
    </xf>
    <xf numFmtId="43" fontId="64" fillId="0" borderId="14" xfId="2" applyFont="1" applyFill="1" applyBorder="1" applyAlignment="1">
      <alignment vertical="top" wrapText="1"/>
    </xf>
    <xf numFmtId="169" fontId="63" fillId="0" borderId="0" xfId="4" applyNumberFormat="1" applyFont="1" applyFill="1"/>
    <xf numFmtId="3" fontId="63" fillId="0" borderId="15" xfId="4" applyNumberFormat="1" applyFont="1" applyFill="1" applyBorder="1"/>
    <xf numFmtId="3" fontId="63" fillId="0" borderId="0" xfId="4" applyNumberFormat="1" applyFont="1" applyFill="1" applyBorder="1"/>
    <xf numFmtId="3" fontId="63" fillId="0" borderId="0" xfId="14" applyNumberFormat="1" applyFont="1" applyFill="1" applyBorder="1" applyAlignment="1">
      <alignment horizontal="right" vertical="center"/>
    </xf>
    <xf numFmtId="169" fontId="63" fillId="0" borderId="0" xfId="7" applyNumberFormat="1" applyFont="1" applyFill="1"/>
    <xf numFmtId="3" fontId="63" fillId="0" borderId="16" xfId="4" applyNumberFormat="1" applyFont="1" applyFill="1" applyBorder="1"/>
    <xf numFmtId="3" fontId="52" fillId="0" borderId="12" xfId="4" applyNumberFormat="1" applyFont="1" applyFill="1" applyBorder="1"/>
    <xf numFmtId="0" fontId="52" fillId="0" borderId="0" xfId="4" applyFont="1" applyFill="1" applyAlignment="1">
      <alignment horizontal="right" vertical="top" wrapText="1"/>
    </xf>
    <xf numFmtId="0" fontId="50" fillId="0" borderId="0" xfId="4" applyFont="1"/>
    <xf numFmtId="43" fontId="60" fillId="4" borderId="17" xfId="2" applyFont="1" applyFill="1" applyBorder="1" applyAlignment="1">
      <alignment vertical="top" readingOrder="1"/>
    </xf>
    <xf numFmtId="0" fontId="65" fillId="0" borderId="0" xfId="14" applyFont="1" applyFill="1" applyBorder="1"/>
    <xf numFmtId="0" fontId="66" fillId="4" borderId="17" xfId="14" applyNumberFormat="1" applyFont="1" applyFill="1" applyBorder="1" applyAlignment="1">
      <alignment horizontal="center" vertical="top" wrapText="1" readingOrder="1"/>
    </xf>
    <xf numFmtId="0" fontId="67" fillId="0" borderId="17" xfId="14" applyNumberFormat="1" applyFont="1" applyFill="1" applyBorder="1" applyAlignment="1">
      <alignment vertical="top" wrapText="1" readingOrder="1"/>
    </xf>
    <xf numFmtId="0" fontId="66" fillId="4" borderId="17" xfId="14" applyNumberFormat="1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horizontal="right" vertical="top" wrapText="1" readingOrder="1"/>
    </xf>
    <xf numFmtId="164" fontId="67" fillId="0" borderId="17" xfId="12" applyFont="1" applyFill="1" applyBorder="1" applyAlignment="1">
      <alignment vertical="top" wrapText="1" readingOrder="1"/>
    </xf>
    <xf numFmtId="0" fontId="68" fillId="5" borderId="17" xfId="14" applyNumberFormat="1" applyFont="1" applyFill="1" applyBorder="1" applyAlignment="1">
      <alignment vertical="top" wrapText="1" readingOrder="1"/>
    </xf>
    <xf numFmtId="0" fontId="65" fillId="0" borderId="0" xfId="14" applyFont="1" applyFill="1" applyBorder="1" applyAlignment="1"/>
    <xf numFmtId="164" fontId="65" fillId="0" borderId="0" xfId="14" applyNumberFormat="1" applyFont="1" applyFill="1" applyBorder="1"/>
    <xf numFmtId="43" fontId="65" fillId="0" borderId="0" xfId="14" applyNumberFormat="1" applyFont="1" applyFill="1" applyBorder="1"/>
    <xf numFmtId="43" fontId="67" fillId="0" borderId="17" xfId="2" applyFont="1" applyFill="1" applyBorder="1" applyAlignment="1">
      <alignment horizontal="right" vertical="top" wrapText="1" readingOrder="1"/>
    </xf>
    <xf numFmtId="43" fontId="67" fillId="0" borderId="17" xfId="2" applyFont="1" applyFill="1" applyBorder="1" applyAlignment="1">
      <alignment vertical="top" wrapText="1" readingOrder="1"/>
    </xf>
    <xf numFmtId="43" fontId="68" fillId="5" borderId="17" xfId="2" applyFont="1" applyFill="1" applyBorder="1" applyAlignment="1">
      <alignment vertical="top" wrapText="1" readingOrder="1"/>
    </xf>
    <xf numFmtId="43" fontId="46" fillId="14" borderId="0" xfId="2" applyFont="1" applyFill="1" applyBorder="1"/>
    <xf numFmtId="43" fontId="46" fillId="15" borderId="0" xfId="2" applyFont="1" applyFill="1" applyBorder="1"/>
    <xf numFmtId="164" fontId="16" fillId="0" borderId="0" xfId="14" applyNumberFormat="1" applyFont="1" applyFill="1" applyBorder="1"/>
    <xf numFmtId="43" fontId="30" fillId="0" borderId="0" xfId="2" applyFont="1" applyFill="1"/>
    <xf numFmtId="0" fontId="67" fillId="0" borderId="17" xfId="14" applyNumberFormat="1" applyFont="1" applyFill="1" applyBorder="1" applyAlignment="1">
      <alignment vertical="top" wrapText="1" readingOrder="1"/>
    </xf>
    <xf numFmtId="43" fontId="70" fillId="0" borderId="17" xfId="2" applyFont="1" applyFill="1" applyBorder="1" applyAlignment="1">
      <alignment vertical="top" wrapText="1" readingOrder="1"/>
    </xf>
    <xf numFmtId="43" fontId="69" fillId="0" borderId="0" xfId="2" applyFont="1" applyFill="1" applyBorder="1"/>
    <xf numFmtId="0" fontId="45" fillId="0" borderId="17" xfId="14" applyNumberFormat="1" applyFont="1" applyFill="1" applyBorder="1" applyAlignment="1">
      <alignment vertical="top" wrapText="1" readingOrder="1"/>
    </xf>
    <xf numFmtId="0" fontId="69" fillId="0" borderId="0" xfId="14" applyFont="1" applyFill="1" applyBorder="1"/>
    <xf numFmtId="0" fontId="70" fillId="0" borderId="17" xfId="14" applyNumberFormat="1" applyFont="1" applyFill="1" applyBorder="1" applyAlignment="1">
      <alignment vertical="top" wrapText="1" readingOrder="1"/>
    </xf>
    <xf numFmtId="0" fontId="71" fillId="4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vertical="top" wrapText="1" readingOrder="1"/>
    </xf>
    <xf numFmtId="0" fontId="72" fillId="5" borderId="17" xfId="14" applyNumberFormat="1" applyFont="1" applyFill="1" applyBorder="1" applyAlignment="1">
      <alignment horizontal="left" vertical="top" wrapText="1" readingOrder="1"/>
    </xf>
    <xf numFmtId="43" fontId="71" fillId="4" borderId="17" xfId="2" applyFont="1" applyFill="1" applyBorder="1" applyAlignment="1">
      <alignment horizontal="center" vertical="top" wrapText="1" readingOrder="1"/>
    </xf>
    <xf numFmtId="43" fontId="70" fillId="0" borderId="17" xfId="2" applyFont="1" applyFill="1" applyBorder="1" applyAlignment="1">
      <alignment horizontal="right" vertical="top" wrapText="1" readingOrder="1"/>
    </xf>
    <xf numFmtId="43" fontId="72" fillId="5" borderId="17" xfId="2" applyFont="1" applyFill="1" applyBorder="1" applyAlignment="1">
      <alignment vertical="top" wrapText="1" readingOrder="1"/>
    </xf>
    <xf numFmtId="43" fontId="69" fillId="0" borderId="0" xfId="14" applyNumberFormat="1" applyFont="1" applyFill="1" applyBorder="1"/>
    <xf numFmtId="43" fontId="69" fillId="0" borderId="0" xfId="2" applyFont="1" applyFill="1" applyBorder="1"/>
    <xf numFmtId="43" fontId="69" fillId="6" borderId="0" xfId="14" applyNumberFormat="1" applyFont="1" applyFill="1" applyBorder="1"/>
    <xf numFmtId="43" fontId="69" fillId="7" borderId="0" xfId="14" applyNumberFormat="1" applyFont="1" applyFill="1" applyBorder="1"/>
    <xf numFmtId="43" fontId="69" fillId="15" borderId="0" xfId="14" applyNumberFormat="1" applyFont="1" applyFill="1" applyBorder="1"/>
    <xf numFmtId="43" fontId="69" fillId="11" borderId="0" xfId="14" applyNumberFormat="1" applyFont="1" applyFill="1" applyBorder="1"/>
    <xf numFmtId="43" fontId="69" fillId="16" borderId="0" xfId="14" applyNumberFormat="1" applyFont="1" applyFill="1" applyBorder="1"/>
    <xf numFmtId="164" fontId="69" fillId="0" borderId="0" xfId="14" applyNumberFormat="1" applyFont="1" applyFill="1" applyBorder="1"/>
    <xf numFmtId="0" fontId="69" fillId="0" borderId="0" xfId="14" applyFont="1" applyFill="1" applyBorder="1" applyAlignment="1"/>
    <xf numFmtId="43" fontId="69" fillId="0" borderId="0" xfId="2" applyFont="1" applyFill="1" applyBorder="1" applyAlignment="1"/>
    <xf numFmtId="43" fontId="71" fillId="4" borderId="17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vertical="top" wrapText="1" readingOrder="1"/>
    </xf>
    <xf numFmtId="43" fontId="70" fillId="0" borderId="0" xfId="2" applyFont="1" applyFill="1" applyBorder="1" applyAlignment="1">
      <alignment horizontal="right" vertical="top" wrapText="1" readingOrder="1"/>
    </xf>
    <xf numFmtId="43" fontId="69" fillId="17" borderId="0" xfId="14" applyNumberFormat="1" applyFont="1" applyFill="1" applyBorder="1"/>
    <xf numFmtId="0" fontId="71" fillId="4" borderId="17" xfId="14" applyNumberFormat="1" applyFont="1" applyFill="1" applyBorder="1" applyAlignment="1">
      <alignment horizontal="center" vertical="top" wrapText="1" readingOrder="1"/>
    </xf>
    <xf numFmtId="43" fontId="71" fillId="0" borderId="17" xfId="2" applyFont="1" applyFill="1" applyBorder="1" applyAlignment="1">
      <alignment horizontal="center" vertical="top" wrapText="1" readingOrder="1"/>
    </xf>
    <xf numFmtId="43" fontId="45" fillId="0" borderId="17" xfId="7" applyFont="1" applyFill="1" applyBorder="1" applyAlignment="1">
      <alignment vertical="top" wrapText="1" readingOrder="1"/>
    </xf>
    <xf numFmtId="43" fontId="23" fillId="0" borderId="0" xfId="7" applyFont="1" applyFill="1" applyBorder="1"/>
    <xf numFmtId="43" fontId="58" fillId="0" borderId="17" xfId="2" applyFont="1" applyFill="1" applyBorder="1" applyAlignment="1">
      <alignment horizontal="center" vertical="top" wrapText="1" readingOrder="1"/>
    </xf>
    <xf numFmtId="0" fontId="70" fillId="0" borderId="17" xfId="14" applyNumberFormat="1" applyFont="1" applyFill="1" applyBorder="1" applyAlignment="1">
      <alignment horizontal="left" vertical="top" wrapText="1" readingOrder="1"/>
    </xf>
    <xf numFmtId="43" fontId="69" fillId="18" borderId="0" xfId="14" applyNumberFormat="1" applyFont="1" applyFill="1" applyBorder="1"/>
    <xf numFmtId="43" fontId="69" fillId="19" borderId="0" xfId="14" applyNumberFormat="1" applyFont="1" applyFill="1" applyBorder="1"/>
    <xf numFmtId="43" fontId="46" fillId="19" borderId="0" xfId="2" applyFont="1" applyFill="1" applyBorder="1"/>
    <xf numFmtId="0" fontId="73" fillId="0" borderId="0" xfId="14" applyFont="1" applyFill="1" applyBorder="1"/>
    <xf numFmtId="0" fontId="73" fillId="0" borderId="0" xfId="14" applyFont="1" applyFill="1" applyBorder="1" applyAlignment="1"/>
    <xf numFmtId="0" fontId="74" fillId="4" borderId="17" xfId="14" applyNumberFormat="1" applyFont="1" applyFill="1" applyBorder="1" applyAlignment="1">
      <alignment vertical="top" wrapText="1" readingOrder="1"/>
    </xf>
    <xf numFmtId="0" fontId="75" fillId="0" borderId="17" xfId="14" applyNumberFormat="1" applyFont="1" applyFill="1" applyBorder="1" applyAlignment="1">
      <alignment vertical="top" wrapText="1" readingOrder="1"/>
    </xf>
    <xf numFmtId="0" fontId="76" fillId="5" borderId="17" xfId="14" applyNumberFormat="1" applyFont="1" applyFill="1" applyBorder="1" applyAlignment="1">
      <alignment vertical="top" wrapText="1" readingOrder="1"/>
    </xf>
    <xf numFmtId="43" fontId="73" fillId="0" borderId="0" xfId="2" applyFont="1" applyFill="1" applyBorder="1"/>
    <xf numFmtId="43" fontId="75" fillId="0" borderId="17" xfId="2" applyFont="1" applyFill="1" applyBorder="1" applyAlignment="1">
      <alignment vertical="top" wrapText="1" readingOrder="1"/>
    </xf>
    <xf numFmtId="43" fontId="75" fillId="0" borderId="17" xfId="2" applyFont="1" applyFill="1" applyBorder="1" applyAlignment="1">
      <alignment horizontal="right" vertical="top" wrapText="1" readingOrder="1"/>
    </xf>
    <xf numFmtId="43" fontId="76" fillId="5" borderId="17" xfId="2" applyFont="1" applyFill="1" applyBorder="1" applyAlignment="1">
      <alignment vertical="top" wrapText="1" readingOrder="1"/>
    </xf>
    <xf numFmtId="43" fontId="73" fillId="0" borderId="0" xfId="14" applyNumberFormat="1" applyFont="1" applyFill="1" applyBorder="1"/>
    <xf numFmtId="0" fontId="74" fillId="4" borderId="17" xfId="14" applyNumberFormat="1" applyFont="1" applyFill="1" applyBorder="1" applyAlignment="1">
      <alignment horizontal="center" vertical="top" wrapText="1" readingOrder="1"/>
    </xf>
    <xf numFmtId="43" fontId="73" fillId="6" borderId="0" xfId="14" applyNumberFormat="1" applyFont="1" applyFill="1" applyBorder="1"/>
    <xf numFmtId="43" fontId="73" fillId="8" borderId="0" xfId="14" applyNumberFormat="1" applyFont="1" applyFill="1" applyBorder="1"/>
    <xf numFmtId="43" fontId="73" fillId="17" borderId="0" xfId="14" applyNumberFormat="1" applyFont="1" applyFill="1" applyBorder="1"/>
    <xf numFmtId="43" fontId="73" fillId="20" borderId="0" xfId="14" applyNumberFormat="1" applyFont="1" applyFill="1" applyBorder="1"/>
    <xf numFmtId="43" fontId="74" fillId="4" borderId="17" xfId="2" applyFont="1" applyFill="1" applyBorder="1" applyAlignment="1">
      <alignment horizontal="center" vertical="top" wrapText="1" readingOrder="1"/>
    </xf>
    <xf numFmtId="0" fontId="75" fillId="0" borderId="17" xfId="14" applyNumberFormat="1" applyFont="1" applyFill="1" applyBorder="1" applyAlignment="1">
      <alignment vertical="top" readingOrder="1"/>
    </xf>
    <xf numFmtId="43" fontId="73" fillId="0" borderId="0" xfId="2" applyFont="1" applyFill="1" applyBorder="1" applyAlignment="1"/>
    <xf numFmtId="43" fontId="73" fillId="21" borderId="0" xfId="14" applyNumberFormat="1" applyFont="1" applyFill="1" applyBorder="1"/>
    <xf numFmtId="43" fontId="73" fillId="7" borderId="0" xfId="14" applyNumberFormat="1" applyFont="1" applyFill="1" applyBorder="1"/>
    <xf numFmtId="43" fontId="73" fillId="11" borderId="0" xfId="14" applyNumberFormat="1" applyFont="1" applyFill="1" applyBorder="1"/>
    <xf numFmtId="43" fontId="73" fillId="22" borderId="0" xfId="14" applyNumberFormat="1" applyFont="1" applyFill="1" applyBorder="1"/>
    <xf numFmtId="0" fontId="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4" applyFont="1" applyFill="1" applyAlignment="1">
      <alignment horizontal="center"/>
    </xf>
    <xf numFmtId="0" fontId="52" fillId="0" borderId="0" xfId="4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3" fontId="76" fillId="5" borderId="17" xfId="7" applyFont="1" applyFill="1" applyBorder="1" applyAlignment="1">
      <alignment vertical="top" wrapText="1" readingOrder="1"/>
    </xf>
    <xf numFmtId="43" fontId="75" fillId="0" borderId="17" xfId="7" applyFont="1" applyFill="1" applyBorder="1" applyAlignment="1">
      <alignment horizontal="right" vertical="top" wrapText="1" readingOrder="1"/>
    </xf>
    <xf numFmtId="43" fontId="75" fillId="0" borderId="17" xfId="7" applyFont="1" applyFill="1" applyBorder="1" applyAlignment="1">
      <alignment vertical="top" wrapText="1" readingOrder="1"/>
    </xf>
    <xf numFmtId="4" fontId="31" fillId="0" borderId="0" xfId="0" applyNumberFormat="1" applyFont="1" applyFill="1" applyBorder="1" applyAlignment="1"/>
    <xf numFmtId="0" fontId="54" fillId="4" borderId="17" xfId="18" applyNumberFormat="1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horizontal="center" vertical="top" wrapText="1" readingOrder="1"/>
    </xf>
    <xf numFmtId="43" fontId="74" fillId="4" borderId="17" xfId="7" applyFont="1" applyFill="1" applyBorder="1" applyAlignment="1">
      <alignment vertical="top" wrapText="1" readingOrder="1"/>
    </xf>
    <xf numFmtId="43" fontId="54" fillId="4" borderId="17" xfId="2" applyFont="1" applyFill="1" applyBorder="1" applyAlignment="1">
      <alignment vertical="top" readingOrder="1"/>
    </xf>
    <xf numFmtId="0" fontId="74" fillId="4" borderId="17" xfId="14" applyNumberFormat="1" applyFont="1" applyFill="1" applyBorder="1" applyAlignment="1">
      <alignment vertical="top"/>
    </xf>
    <xf numFmtId="0" fontId="75" fillId="0" borderId="17" xfId="14" applyNumberFormat="1" applyFont="1" applyFill="1" applyBorder="1" applyAlignment="1">
      <alignment vertical="top"/>
    </xf>
    <xf numFmtId="0" fontId="38" fillId="0" borderId="18" xfId="14" applyNumberFormat="1" applyFont="1" applyFill="1" applyBorder="1" applyAlignment="1">
      <alignment vertical="top"/>
    </xf>
    <xf numFmtId="0" fontId="45" fillId="0" borderId="17" xfId="18" applyNumberFormat="1" applyFont="1" applyFill="1" applyBorder="1" applyAlignment="1">
      <alignment vertical="top"/>
    </xf>
    <xf numFmtId="0" fontId="45" fillId="0" borderId="17" xfId="14" applyNumberFormat="1" applyFont="1" applyFill="1" applyBorder="1" applyAlignment="1">
      <alignment vertical="top"/>
    </xf>
    <xf numFmtId="0" fontId="59" fillId="0" borderId="17" xfId="14" applyNumberFormat="1" applyFont="1" applyFill="1" applyBorder="1" applyAlignment="1">
      <alignment vertical="top"/>
    </xf>
    <xf numFmtId="0" fontId="76" fillId="5" borderId="17" xfId="14" applyNumberFormat="1" applyFont="1" applyFill="1" applyBorder="1" applyAlignment="1">
      <alignment horizontal="right" vertical="top"/>
    </xf>
    <xf numFmtId="0" fontId="0" fillId="0" borderId="0" xfId="0" applyAlignment="1"/>
    <xf numFmtId="43" fontId="0" fillId="0" borderId="0" xfId="0" applyNumberFormat="1"/>
  </cellXfs>
  <cellStyles count="20">
    <cellStyle name="Comma 2" xfId="9"/>
    <cellStyle name="Comma_Hoja de trabajo flujo 2007" xfId="3"/>
    <cellStyle name="Millares" xfId="2" builtinId="3"/>
    <cellStyle name="Millares 2" xfId="8"/>
    <cellStyle name="Millares 3" xfId="11"/>
    <cellStyle name="Millares 3 2" xfId="6"/>
    <cellStyle name="Millares 4" xfId="13"/>
    <cellStyle name="Millares 5" xfId="5"/>
    <cellStyle name="Millares 6" xfId="7"/>
    <cellStyle name="Millares 7" xfId="10"/>
    <cellStyle name="Millares 8" xfId="12"/>
    <cellStyle name="Millares 9" xfId="19"/>
    <cellStyle name="Moneda 2" xfId="15"/>
    <cellStyle name="Normal" xfId="0" builtinId="0"/>
    <cellStyle name="Normal 2" xfId="14"/>
    <cellStyle name="Normal 2 2" xfId="4"/>
    <cellStyle name="Normal 2 2 2" xfId="16"/>
    <cellStyle name="Normal 3" xfId="1"/>
    <cellStyle name="Normal 4" xfId="18"/>
    <cellStyle name="Porcentaje 2" xfId="17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171450</xdr:rowOff>
    </xdr:from>
    <xdr:to>
      <xdr:col>1</xdr:col>
      <xdr:colOff>1228725</xdr:colOff>
      <xdr:row>4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171450"/>
          <a:ext cx="2019299" cy="7143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38100</xdr:rowOff>
    </xdr:from>
    <xdr:to>
      <xdr:col>3</xdr:col>
      <xdr:colOff>628650</xdr:colOff>
      <xdr:row>3</xdr:row>
      <xdr:rowOff>179992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28600"/>
          <a:ext cx="10858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221512</xdr:colOff>
      <xdr:row>0</xdr:row>
      <xdr:rowOff>188286</xdr:rowOff>
    </xdr:from>
    <xdr:to>
      <xdr:col>1</xdr:col>
      <xdr:colOff>1269262</xdr:colOff>
      <xdr:row>3</xdr:row>
      <xdr:rowOff>78319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512" y="188286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</xdr:rowOff>
    </xdr:from>
    <xdr:to>
      <xdr:col>0</xdr:col>
      <xdr:colOff>1095375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20002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1047750</xdr:colOff>
      <xdr:row>3</xdr:row>
      <xdr:rowOff>151417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0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0</xdr:col>
      <xdr:colOff>1095375</xdr:colOff>
      <xdr:row>3</xdr:row>
      <xdr:rowOff>65692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38100</xdr:rowOff>
    </xdr:from>
    <xdr:to>
      <xdr:col>1</xdr:col>
      <xdr:colOff>419100</xdr:colOff>
      <xdr:row>3</xdr:row>
      <xdr:rowOff>179992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228600"/>
          <a:ext cx="101917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1219200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1047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914400</xdr:colOff>
      <xdr:row>3</xdr:row>
      <xdr:rowOff>8542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66675"/>
          <a:ext cx="1047750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190500</xdr:rowOff>
    </xdr:from>
    <xdr:to>
      <xdr:col>2</xdr:col>
      <xdr:colOff>685800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90500"/>
          <a:ext cx="20574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142874</xdr:rowOff>
    </xdr:from>
    <xdr:to>
      <xdr:col>2</xdr:col>
      <xdr:colOff>447675</xdr:colOff>
      <xdr:row>4</xdr:row>
      <xdr:rowOff>76199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142874"/>
          <a:ext cx="2066925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537482</xdr:colOff>
      <xdr:row>1</xdr:row>
      <xdr:rowOff>61232</xdr:rowOff>
    </xdr:from>
    <xdr:to>
      <xdr:col>1</xdr:col>
      <xdr:colOff>1021406</xdr:colOff>
      <xdr:row>4</xdr:row>
      <xdr:rowOff>61232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7482" y="272143"/>
          <a:ext cx="1490853" cy="653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85725</xdr:rowOff>
    </xdr:from>
    <xdr:to>
      <xdr:col>2</xdr:col>
      <xdr:colOff>285750</xdr:colOff>
      <xdr:row>4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" y="85725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114300</xdr:rowOff>
    </xdr:from>
    <xdr:to>
      <xdr:col>2</xdr:col>
      <xdr:colOff>304799</xdr:colOff>
      <xdr:row>5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899" y="304800"/>
          <a:ext cx="1990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952500</xdr:colOff>
      <xdr:row>6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295275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19050</xdr:rowOff>
    </xdr:from>
    <xdr:to>
      <xdr:col>2</xdr:col>
      <xdr:colOff>295274</xdr:colOff>
      <xdr:row>5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49" y="209550"/>
          <a:ext cx="1476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104775</xdr:rowOff>
    </xdr:from>
    <xdr:to>
      <xdr:col>3</xdr:col>
      <xdr:colOff>1104900</xdr:colOff>
      <xdr:row>4</xdr:row>
      <xdr:rowOff>37117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290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4" workbookViewId="0">
      <selection activeCell="F22" sqref="F22"/>
    </sheetView>
  </sheetViews>
  <sheetFormatPr baseColWidth="10" defaultRowHeight="15"/>
  <cols>
    <col min="1" max="1" width="14.5703125" bestFit="1" customWidth="1"/>
    <col min="2" max="2" width="18.5703125" customWidth="1"/>
    <col min="3" max="3" width="39.5703125" style="374" customWidth="1"/>
    <col min="4" max="4" width="14.140625" bestFit="1" customWidth="1"/>
    <col min="5" max="5" width="13.85546875" bestFit="1" customWidth="1"/>
    <col min="6" max="6" width="14.140625" bestFit="1" customWidth="1"/>
    <col min="7" max="7" width="14.85546875" bestFit="1" customWidth="1"/>
  </cols>
  <sheetData>
    <row r="2" spans="1:7" ht="15.75">
      <c r="A2" s="341" t="s">
        <v>1</v>
      </c>
      <c r="B2" s="341"/>
      <c r="C2" s="341"/>
      <c r="D2" s="341"/>
      <c r="E2" s="341"/>
      <c r="F2" s="341"/>
    </row>
    <row r="3" spans="1:7" ht="15.75">
      <c r="A3" s="341" t="s">
        <v>465</v>
      </c>
      <c r="B3" s="341"/>
      <c r="C3" s="341"/>
      <c r="D3" s="341"/>
      <c r="E3" s="341"/>
      <c r="F3" s="341"/>
    </row>
    <row r="4" spans="1:7" ht="15.75">
      <c r="A4" s="341" t="s">
        <v>2</v>
      </c>
      <c r="B4" s="341"/>
      <c r="C4" s="341"/>
      <c r="D4" s="341"/>
      <c r="E4" s="341"/>
      <c r="F4" s="341"/>
    </row>
    <row r="7" spans="1:7">
      <c r="A7" s="366" t="s">
        <v>430</v>
      </c>
      <c r="B7" s="321" t="s">
        <v>4</v>
      </c>
      <c r="C7" s="367" t="s">
        <v>5</v>
      </c>
      <c r="D7" s="365" t="s">
        <v>6</v>
      </c>
      <c r="E7" s="364" t="s">
        <v>7</v>
      </c>
      <c r="F7" s="363" t="s">
        <v>8</v>
      </c>
    </row>
    <row r="8" spans="1:7">
      <c r="A8" s="324">
        <v>222.69000000000233</v>
      </c>
      <c r="B8" s="322" t="s">
        <v>11</v>
      </c>
      <c r="C8" s="368" t="s">
        <v>12</v>
      </c>
      <c r="D8" s="361">
        <v>190522.71</v>
      </c>
      <c r="E8" s="360">
        <v>189542.22</v>
      </c>
      <c r="F8" s="178">
        <f>A8+D8-E8</f>
        <v>1203.179999999993</v>
      </c>
    </row>
    <row r="9" spans="1:7">
      <c r="A9" s="324"/>
      <c r="B9" s="322" t="s">
        <v>416</v>
      </c>
      <c r="C9" s="368" t="s">
        <v>13</v>
      </c>
      <c r="D9" s="361">
        <v>7900</v>
      </c>
      <c r="E9" s="360">
        <v>7900</v>
      </c>
      <c r="F9" s="178">
        <f>A9+D9-E9</f>
        <v>0</v>
      </c>
    </row>
    <row r="10" spans="1:7">
      <c r="A10" s="324">
        <v>3946173.9300000011</v>
      </c>
      <c r="B10" s="322" t="s">
        <v>14</v>
      </c>
      <c r="C10" s="368" t="s">
        <v>15</v>
      </c>
      <c r="D10" s="361">
        <v>3940654.99</v>
      </c>
      <c r="E10" s="360">
        <v>7881512.7800000003</v>
      </c>
      <c r="F10" s="178">
        <f>A10+D10-E10</f>
        <v>5316.1400000015274</v>
      </c>
    </row>
    <row r="11" spans="1:7">
      <c r="A11" s="324">
        <v>13865807.670000006</v>
      </c>
      <c r="B11" s="322" t="s">
        <v>9</v>
      </c>
      <c r="C11" s="368" t="s">
        <v>10</v>
      </c>
      <c r="D11" s="361">
        <v>8988383.5</v>
      </c>
      <c r="E11" s="360">
        <v>7660927.1299999999</v>
      </c>
      <c r="F11" s="178">
        <f>A11+D11-E11</f>
        <v>15193264.040000007</v>
      </c>
      <c r="G11" s="375">
        <f>SUM(F8:F11)</f>
        <v>15199783.360000009</v>
      </c>
    </row>
    <row r="12" spans="1:7">
      <c r="A12" s="324"/>
      <c r="B12" s="175" t="s">
        <v>16</v>
      </c>
      <c r="C12" s="369" t="s">
        <v>17</v>
      </c>
      <c r="D12" s="362">
        <v>5912445.3300000001</v>
      </c>
      <c r="E12" s="360"/>
      <c r="F12" s="178">
        <f>A12+D12-E12</f>
        <v>5912445.3300000001</v>
      </c>
    </row>
    <row r="13" spans="1:7">
      <c r="A13" s="324"/>
      <c r="B13" s="241" t="s">
        <v>18</v>
      </c>
      <c r="C13" s="370" t="s">
        <v>19</v>
      </c>
      <c r="D13" s="325"/>
      <c r="E13" s="360"/>
      <c r="F13" s="178">
        <f>A13+D13-E13</f>
        <v>0</v>
      </c>
    </row>
    <row r="14" spans="1:7">
      <c r="A14" s="324"/>
      <c r="B14" s="287" t="s">
        <v>20</v>
      </c>
      <c r="C14" s="371" t="s">
        <v>21</v>
      </c>
      <c r="D14" s="325">
        <v>1672241.7000000002</v>
      </c>
      <c r="E14" s="360"/>
      <c r="F14" s="178">
        <f>A14+D14-E14</f>
        <v>1672241.7000000002</v>
      </c>
    </row>
    <row r="15" spans="1:7">
      <c r="A15" s="324"/>
      <c r="B15" s="287" t="s">
        <v>22</v>
      </c>
      <c r="C15" s="371" t="s">
        <v>23</v>
      </c>
      <c r="D15" s="325">
        <v>6070784.4100000001</v>
      </c>
      <c r="E15" s="360"/>
      <c r="F15" s="178">
        <f>A15+D15-E15</f>
        <v>6070784.4100000001</v>
      </c>
    </row>
    <row r="16" spans="1:7">
      <c r="A16" s="324"/>
      <c r="B16" s="287" t="s">
        <v>24</v>
      </c>
      <c r="C16" s="371" t="s">
        <v>25</v>
      </c>
      <c r="D16" s="154">
        <v>11674379.749999996</v>
      </c>
      <c r="E16" s="360"/>
      <c r="F16" s="178">
        <f>A16+D16-E16</f>
        <v>11674379.749999996</v>
      </c>
    </row>
    <row r="17" spans="1:7">
      <c r="A17" s="324"/>
      <c r="B17" s="241" t="s">
        <v>59</v>
      </c>
      <c r="C17" s="370" t="s">
        <v>60</v>
      </c>
      <c r="D17" s="325">
        <v>615045.73</v>
      </c>
      <c r="E17" s="360"/>
      <c r="F17" s="178">
        <f>A17+D17-E17</f>
        <v>615045.73</v>
      </c>
      <c r="G17" s="375">
        <f>SUM(F14:F17)</f>
        <v>20032451.589999996</v>
      </c>
    </row>
    <row r="18" spans="1:7">
      <c r="A18" s="324"/>
      <c r="B18" s="322" t="s">
        <v>423</v>
      </c>
      <c r="C18" s="368" t="s">
        <v>424</v>
      </c>
      <c r="D18" s="361">
        <v>142000.62</v>
      </c>
      <c r="E18" s="360">
        <v>142000.62</v>
      </c>
      <c r="F18" s="178">
        <f>-(E18+A18-D18)</f>
        <v>0</v>
      </c>
    </row>
    <row r="19" spans="1:7">
      <c r="A19" s="324">
        <v>1659101.83</v>
      </c>
      <c r="B19" s="322" t="s">
        <v>28</v>
      </c>
      <c r="C19" s="368" t="s">
        <v>29</v>
      </c>
      <c r="D19" s="361">
        <v>9828620.2599999998</v>
      </c>
      <c r="E19" s="360">
        <v>9842265.2599999998</v>
      </c>
      <c r="F19" s="178">
        <f>-(E19+A19-D19)</f>
        <v>-1672746.83</v>
      </c>
    </row>
    <row r="20" spans="1:7">
      <c r="A20" s="324">
        <v>4115664.56</v>
      </c>
      <c r="B20" s="322" t="s">
        <v>406</v>
      </c>
      <c r="C20" s="368" t="s">
        <v>407</v>
      </c>
      <c r="D20" s="361">
        <v>0</v>
      </c>
      <c r="E20" s="360">
        <v>763280.88</v>
      </c>
      <c r="F20" s="178">
        <f>-(E20+A20-D20)</f>
        <v>-4878945.4400000004</v>
      </c>
    </row>
    <row r="21" spans="1:7">
      <c r="A21" s="324">
        <v>662661.9</v>
      </c>
      <c r="B21" s="322" t="s">
        <v>408</v>
      </c>
      <c r="C21" s="368" t="s">
        <v>409</v>
      </c>
      <c r="D21" s="361">
        <v>0</v>
      </c>
      <c r="E21" s="360">
        <v>132443.84</v>
      </c>
      <c r="F21" s="178">
        <f>-(E21+A21-D21)</f>
        <v>-795105.74</v>
      </c>
    </row>
    <row r="22" spans="1:7">
      <c r="A22" s="324">
        <v>578534.18000000005</v>
      </c>
      <c r="B22" s="322" t="s">
        <v>26</v>
      </c>
      <c r="C22" s="368" t="s">
        <v>27</v>
      </c>
      <c r="D22" s="361">
        <v>581610.52</v>
      </c>
      <c r="E22" s="360">
        <v>628801.15</v>
      </c>
      <c r="F22" s="178">
        <f>-(E22+A22-D22)</f>
        <v>-625724.81000000006</v>
      </c>
    </row>
    <row r="23" spans="1:7">
      <c r="A23" s="324">
        <v>10796241.820000011</v>
      </c>
      <c r="B23" s="287" t="s">
        <v>61</v>
      </c>
      <c r="C23" s="371" t="s">
        <v>62</v>
      </c>
      <c r="D23" s="361">
        <v>246438.92</v>
      </c>
      <c r="E23" s="360">
        <v>24659500.489999995</v>
      </c>
      <c r="F23" s="178">
        <f>-(E23+A23-D23)</f>
        <v>-35209303.390000001</v>
      </c>
    </row>
    <row r="24" spans="1:7">
      <c r="A24" s="319"/>
      <c r="B24" s="173" t="s">
        <v>63</v>
      </c>
      <c r="C24" s="372" t="s">
        <v>64</v>
      </c>
      <c r="D24" s="361"/>
      <c r="E24" s="360"/>
      <c r="F24" s="178">
        <f>-(E24+A24-D24)</f>
        <v>0</v>
      </c>
    </row>
    <row r="25" spans="1:7">
      <c r="A25" s="319"/>
      <c r="B25" s="322" t="s">
        <v>431</v>
      </c>
      <c r="C25" s="368" t="s">
        <v>432</v>
      </c>
      <c r="D25" s="361">
        <v>0</v>
      </c>
      <c r="E25" s="360">
        <v>4131157.95</v>
      </c>
      <c r="F25" s="178">
        <f>-(E25+A25-D25)</f>
        <v>-4131157.95</v>
      </c>
    </row>
    <row r="26" spans="1:7">
      <c r="A26" s="319"/>
      <c r="B26" s="322" t="s">
        <v>30</v>
      </c>
      <c r="C26" s="368" t="s">
        <v>31</v>
      </c>
      <c r="D26" s="361">
        <v>0</v>
      </c>
      <c r="E26" s="360">
        <v>8988383.3000000007</v>
      </c>
      <c r="F26" s="178">
        <f>-(E26+A26-D26)</f>
        <v>-8988383.3000000007</v>
      </c>
      <c r="G26" s="375">
        <f>SUM(F25:F26)</f>
        <v>-13119541.25</v>
      </c>
    </row>
    <row r="27" spans="1:7">
      <c r="A27" s="319"/>
      <c r="B27" s="322" t="s">
        <v>36</v>
      </c>
      <c r="C27" s="368" t="s">
        <v>37</v>
      </c>
      <c r="D27" s="361">
        <v>137811.79999999999</v>
      </c>
      <c r="E27" s="360">
        <v>0</v>
      </c>
      <c r="F27" s="337">
        <f>D27</f>
        <v>137811.79999999999</v>
      </c>
    </row>
    <row r="28" spans="1:7">
      <c r="A28" s="319"/>
      <c r="B28" s="322" t="s">
        <v>38</v>
      </c>
      <c r="C28" s="368" t="s">
        <v>39</v>
      </c>
      <c r="D28" s="361">
        <v>2538223.5499999998</v>
      </c>
      <c r="E28" s="360">
        <v>0</v>
      </c>
      <c r="F28" s="339">
        <f>D28</f>
        <v>2538223.5499999998</v>
      </c>
    </row>
    <row r="29" spans="1:7">
      <c r="A29" s="319"/>
      <c r="B29" s="322" t="s">
        <v>426</v>
      </c>
      <c r="C29" s="368" t="s">
        <v>427</v>
      </c>
      <c r="D29" s="361">
        <v>763280.88</v>
      </c>
      <c r="E29" s="360">
        <v>0</v>
      </c>
      <c r="F29" s="330">
        <f>D29</f>
        <v>763280.88</v>
      </c>
    </row>
    <row r="30" spans="1:7">
      <c r="A30" s="319"/>
      <c r="B30" s="322" t="s">
        <v>40</v>
      </c>
      <c r="C30" s="368" t="s">
        <v>41</v>
      </c>
      <c r="D30" s="361">
        <v>2540069.9</v>
      </c>
      <c r="E30" s="360">
        <v>0</v>
      </c>
      <c r="F30" s="337">
        <f>D30</f>
        <v>2540069.9</v>
      </c>
    </row>
    <row r="31" spans="1:7">
      <c r="A31" s="319"/>
      <c r="B31" s="322" t="s">
        <v>414</v>
      </c>
      <c r="C31" s="368" t="s">
        <v>42</v>
      </c>
      <c r="D31" s="361">
        <v>25223.58</v>
      </c>
      <c r="E31" s="360">
        <v>0</v>
      </c>
      <c r="F31" s="328">
        <f>D31</f>
        <v>25223.58</v>
      </c>
    </row>
    <row r="32" spans="1:7">
      <c r="A32" s="319"/>
      <c r="B32" s="322" t="s">
        <v>43</v>
      </c>
      <c r="C32" s="368" t="s">
        <v>44</v>
      </c>
      <c r="D32" s="361">
        <v>1108779.56</v>
      </c>
      <c r="E32" s="360">
        <v>0</v>
      </c>
      <c r="F32" s="333">
        <f>D32</f>
        <v>1108779.56</v>
      </c>
    </row>
    <row r="33" spans="1:7">
      <c r="A33" s="319"/>
      <c r="B33" s="322" t="s">
        <v>417</v>
      </c>
      <c r="C33" s="368" t="s">
        <v>418</v>
      </c>
      <c r="D33" s="361">
        <v>160288.62</v>
      </c>
      <c r="E33" s="360">
        <v>0</v>
      </c>
      <c r="F33" s="330">
        <f>D33</f>
        <v>160288.62</v>
      </c>
    </row>
    <row r="34" spans="1:7">
      <c r="A34" s="319"/>
      <c r="B34" s="322" t="s">
        <v>419</v>
      </c>
      <c r="C34" s="368" t="s">
        <v>420</v>
      </c>
      <c r="D34" s="361">
        <v>27091.02</v>
      </c>
      <c r="E34" s="360">
        <v>0</v>
      </c>
      <c r="F34" s="330">
        <f>D34</f>
        <v>27091.02</v>
      </c>
    </row>
    <row r="35" spans="1:7">
      <c r="A35" s="319"/>
      <c r="B35" s="322" t="s">
        <v>421</v>
      </c>
      <c r="C35" s="368" t="s">
        <v>422</v>
      </c>
      <c r="D35" s="361">
        <v>160062.85</v>
      </c>
      <c r="E35" s="360">
        <v>0</v>
      </c>
      <c r="F35" s="330">
        <f>D35</f>
        <v>160062.85</v>
      </c>
    </row>
    <row r="36" spans="1:7">
      <c r="A36" s="319"/>
      <c r="B36" s="322" t="s">
        <v>425</v>
      </c>
      <c r="C36" s="368" t="s">
        <v>33</v>
      </c>
      <c r="D36" s="361">
        <v>12400</v>
      </c>
      <c r="E36" s="360">
        <v>0</v>
      </c>
      <c r="F36" s="339">
        <f>D36</f>
        <v>12400</v>
      </c>
    </row>
    <row r="37" spans="1:7">
      <c r="A37" s="319"/>
      <c r="B37" s="322" t="s">
        <v>46</v>
      </c>
      <c r="C37" s="368" t="s">
        <v>47</v>
      </c>
      <c r="D37" s="361">
        <v>4453744.8899999997</v>
      </c>
      <c r="E37" s="360">
        <v>0</v>
      </c>
      <c r="F37" s="337">
        <f>D37</f>
        <v>4453744.8899999997</v>
      </c>
      <c r="G37" s="375">
        <f>SUM(F37+F30+F27)</f>
        <v>7131626.5899999989</v>
      </c>
    </row>
    <row r="38" spans="1:7">
      <c r="A38" s="319"/>
      <c r="B38" s="322" t="s">
        <v>34</v>
      </c>
      <c r="C38" s="368" t="s">
        <v>35</v>
      </c>
      <c r="D38" s="361">
        <v>132443.84</v>
      </c>
      <c r="E38" s="360">
        <v>0</v>
      </c>
      <c r="F38" s="330">
        <f>D38</f>
        <v>132443.84</v>
      </c>
    </row>
    <row r="39" spans="1:7">
      <c r="A39" s="319"/>
      <c r="B39" s="322" t="s">
        <v>49</v>
      </c>
      <c r="C39" s="368" t="s">
        <v>50</v>
      </c>
      <c r="D39" s="361">
        <v>77886.259999999995</v>
      </c>
      <c r="E39" s="360">
        <v>0</v>
      </c>
      <c r="F39" s="339">
        <f>D39</f>
        <v>77886.259999999995</v>
      </c>
    </row>
    <row r="40" spans="1:7">
      <c r="A40" s="319"/>
      <c r="B40" s="322" t="s">
        <v>440</v>
      </c>
      <c r="C40" s="368" t="s">
        <v>441</v>
      </c>
      <c r="D40" s="361">
        <v>2837.9</v>
      </c>
      <c r="E40" s="360">
        <v>0</v>
      </c>
      <c r="F40" s="339">
        <f>D40</f>
        <v>2837.9</v>
      </c>
    </row>
    <row r="41" spans="1:7">
      <c r="A41" s="319"/>
      <c r="B41" s="322" t="s">
        <v>428</v>
      </c>
      <c r="C41" s="368" t="s">
        <v>429</v>
      </c>
      <c r="D41" s="361">
        <v>756147.3</v>
      </c>
      <c r="E41" s="360">
        <v>0</v>
      </c>
      <c r="F41" s="330">
        <f>D41</f>
        <v>756147.3</v>
      </c>
    </row>
    <row r="42" spans="1:7">
      <c r="A42" s="319"/>
      <c r="B42" s="322" t="s">
        <v>52</v>
      </c>
      <c r="C42" s="368" t="s">
        <v>53</v>
      </c>
      <c r="D42" s="361">
        <v>1607978.57</v>
      </c>
      <c r="E42" s="360">
        <v>0</v>
      </c>
      <c r="F42" s="330">
        <f>D42</f>
        <v>1607978.57</v>
      </c>
    </row>
    <row r="43" spans="1:7">
      <c r="A43" s="319"/>
      <c r="B43" s="322" t="s">
        <v>55</v>
      </c>
      <c r="C43" s="368" t="s">
        <v>56</v>
      </c>
      <c r="D43" s="361">
        <v>25266.66</v>
      </c>
      <c r="E43" s="360">
        <v>0</v>
      </c>
      <c r="F43" s="339">
        <f>D43</f>
        <v>25266.66</v>
      </c>
      <c r="G43" s="375">
        <f>SUM(F43+F40+F39+F36+F28)</f>
        <v>2656614.3699999996</v>
      </c>
    </row>
    <row r="44" spans="1:7">
      <c r="A44" s="319"/>
      <c r="B44" s="322" t="s">
        <v>434</v>
      </c>
      <c r="C44" s="368" t="s">
        <v>435</v>
      </c>
      <c r="D44" s="361">
        <v>627150</v>
      </c>
      <c r="E44" s="360">
        <v>0</v>
      </c>
      <c r="F44" s="330">
        <f>D44</f>
        <v>627150</v>
      </c>
      <c r="G44" s="375">
        <f>SUM(F44+F42+F41+F38+F35+F34+F33+F29)</f>
        <v>4234443.08</v>
      </c>
    </row>
    <row r="45" spans="1:7">
      <c r="A45" s="319"/>
      <c r="B45" s="323" t="s">
        <v>57</v>
      </c>
      <c r="C45" s="373" t="s">
        <v>58</v>
      </c>
      <c r="D45" s="359">
        <f>SUM(D8:D44)</f>
        <v>65027715.61999999</v>
      </c>
      <c r="E45" s="359">
        <f>SUM(E8:E44)</f>
        <v>65027715.61999999</v>
      </c>
      <c r="F45" s="328">
        <f>SUM(F8:F44)</f>
        <v>6.1700120568275452E-9</v>
      </c>
    </row>
    <row r="48" spans="1:7">
      <c r="D48" s="375">
        <f>D45-E45</f>
        <v>0</v>
      </c>
      <c r="F48" s="375">
        <f>SUM(F27:F44)</f>
        <v>15156687.18</v>
      </c>
    </row>
  </sheetData>
  <mergeCells count="3">
    <mergeCell ref="A2:F2"/>
    <mergeCell ref="A3:F3"/>
    <mergeCell ref="A4:F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" workbookViewId="0">
      <selection activeCell="B6" sqref="B6:H6"/>
    </sheetView>
  </sheetViews>
  <sheetFormatPr baseColWidth="10" defaultColWidth="11.42578125" defaultRowHeight="15"/>
  <cols>
    <col min="1" max="1" width="5.42578125" style="134" hidden="1" customWidth="1"/>
    <col min="2" max="3" width="4.28515625" style="78" customWidth="1"/>
    <col min="4" max="4" width="50" style="78" customWidth="1"/>
    <col min="5" max="5" width="1.7109375" style="78" customWidth="1"/>
    <col min="6" max="6" width="16.85546875" style="78" customWidth="1"/>
    <col min="7" max="7" width="6.42578125" style="78" customWidth="1"/>
    <col min="8" max="8" width="14.42578125" style="78" hidden="1" customWidth="1"/>
    <col min="9" max="9" width="19.85546875" style="78" customWidth="1"/>
    <col min="10" max="10" width="14.85546875" style="78" customWidth="1"/>
    <col min="11" max="12" width="11.42578125" style="78"/>
    <col min="13" max="16384" width="11.42578125" style="77"/>
  </cols>
  <sheetData>
    <row r="1" spans="1:10">
      <c r="A1" s="135"/>
      <c r="B1" s="61"/>
      <c r="C1" s="61"/>
      <c r="D1" s="61"/>
      <c r="E1" s="61"/>
      <c r="F1" s="61"/>
      <c r="G1" s="61"/>
      <c r="H1" s="61"/>
    </row>
    <row r="2" spans="1:10">
      <c r="A2" s="135"/>
      <c r="B2" s="61"/>
      <c r="C2" s="61"/>
      <c r="D2" s="61"/>
      <c r="E2" s="61"/>
      <c r="F2" s="61"/>
      <c r="G2" s="61"/>
      <c r="H2" s="61"/>
    </row>
    <row r="3" spans="1:10" ht="15.75">
      <c r="A3" s="135"/>
      <c r="B3" s="61"/>
      <c r="C3" s="341" t="s">
        <v>0</v>
      </c>
      <c r="D3" s="341"/>
      <c r="E3" s="341"/>
      <c r="F3" s="341"/>
      <c r="G3" s="341"/>
      <c r="H3" s="341"/>
    </row>
    <row r="4" spans="1:10" ht="15.75">
      <c r="A4" s="135"/>
      <c r="B4" s="341" t="s">
        <v>153</v>
      </c>
      <c r="C4" s="341"/>
      <c r="D4" s="341"/>
      <c r="E4" s="341"/>
      <c r="F4" s="341"/>
      <c r="G4" s="341"/>
      <c r="H4" s="341"/>
    </row>
    <row r="5" spans="1:10" ht="15.75">
      <c r="A5" s="135"/>
      <c r="B5" s="341" t="s">
        <v>467</v>
      </c>
      <c r="C5" s="341"/>
      <c r="D5" s="341"/>
      <c r="E5" s="341"/>
      <c r="F5" s="341"/>
      <c r="G5" s="341"/>
      <c r="H5" s="341"/>
    </row>
    <row r="6" spans="1:10" ht="15.75">
      <c r="A6" s="135"/>
      <c r="B6" s="341" t="s">
        <v>2</v>
      </c>
      <c r="C6" s="341"/>
      <c r="D6" s="341"/>
      <c r="E6" s="341"/>
      <c r="F6" s="341"/>
      <c r="G6" s="341"/>
      <c r="H6" s="341"/>
    </row>
    <row r="7" spans="1:10">
      <c r="A7" s="135"/>
      <c r="B7" s="61"/>
      <c r="C7" s="61"/>
      <c r="D7" s="61"/>
      <c r="E7" s="61"/>
      <c r="F7" s="137"/>
      <c r="G7" s="138"/>
      <c r="H7" s="137">
        <f>+[2]ESF!H7</f>
        <v>2016</v>
      </c>
    </row>
    <row r="8" spans="1:10">
      <c r="A8" s="135"/>
      <c r="B8" s="61"/>
      <c r="C8" s="139" t="s">
        <v>154</v>
      </c>
      <c r="D8" s="140"/>
      <c r="E8" s="140"/>
      <c r="F8" s="137">
        <v>2024</v>
      </c>
      <c r="G8" s="141"/>
      <c r="H8" s="141"/>
      <c r="J8" s="80"/>
    </row>
    <row r="9" spans="1:10">
      <c r="A9" s="135" t="s">
        <v>155</v>
      </c>
      <c r="B9" s="61"/>
      <c r="C9" s="61"/>
      <c r="D9" s="61" t="s">
        <v>156</v>
      </c>
      <c r="E9" s="61"/>
      <c r="F9" s="142"/>
      <c r="G9" s="143"/>
      <c r="H9" s="142"/>
      <c r="J9" s="80"/>
    </row>
    <row r="10" spans="1:10">
      <c r="A10" s="135" t="s">
        <v>157</v>
      </c>
      <c r="B10" s="61"/>
      <c r="C10" s="61"/>
      <c r="D10" s="61" t="s">
        <v>158</v>
      </c>
      <c r="E10" s="61"/>
      <c r="F10" s="142">
        <v>13119541.25</v>
      </c>
      <c r="G10" s="143"/>
      <c r="H10" s="142"/>
      <c r="J10" s="80"/>
    </row>
    <row r="11" spans="1:10">
      <c r="A11" s="135" t="s">
        <v>159</v>
      </c>
      <c r="B11" s="61"/>
      <c r="C11" s="61"/>
      <c r="D11" s="61" t="s">
        <v>160</v>
      </c>
      <c r="E11" s="61"/>
      <c r="F11" s="142"/>
      <c r="G11" s="143"/>
      <c r="H11" s="142"/>
      <c r="J11" s="80"/>
    </row>
    <row r="12" spans="1:10">
      <c r="A12" s="135" t="s">
        <v>161</v>
      </c>
      <c r="B12" s="61"/>
      <c r="C12" s="61"/>
      <c r="D12" s="61" t="s">
        <v>162</v>
      </c>
      <c r="E12" s="61"/>
      <c r="F12" s="144"/>
      <c r="G12" s="143"/>
      <c r="H12" s="142"/>
      <c r="J12" s="80"/>
    </row>
    <row r="13" spans="1:10">
      <c r="A13" s="135"/>
      <c r="B13" s="61"/>
      <c r="C13" s="139" t="s">
        <v>163</v>
      </c>
      <c r="D13" s="61"/>
      <c r="E13" s="61"/>
      <c r="F13" s="145">
        <f>SUM(F9:F12)</f>
        <v>13119541.25</v>
      </c>
      <c r="G13" s="143"/>
      <c r="H13" s="145">
        <f>SUM(H9:H12)</f>
        <v>0</v>
      </c>
      <c r="J13" s="80"/>
    </row>
    <row r="14" spans="1:10">
      <c r="A14" s="135"/>
      <c r="B14" s="61"/>
      <c r="C14" s="61"/>
      <c r="D14" s="61" t="s">
        <v>102</v>
      </c>
      <c r="E14" s="61"/>
      <c r="F14" s="146"/>
      <c r="G14" s="146"/>
      <c r="H14" s="146"/>
    </row>
    <row r="15" spans="1:10">
      <c r="A15" s="135"/>
      <c r="B15" s="61"/>
      <c r="C15" s="139" t="s">
        <v>164</v>
      </c>
      <c r="D15" s="61"/>
      <c r="E15" s="61"/>
      <c r="F15" s="147"/>
      <c r="G15" s="147"/>
      <c r="H15" s="147"/>
      <c r="J15" s="80"/>
    </row>
    <row r="16" spans="1:10">
      <c r="A16" s="135" t="s">
        <v>165</v>
      </c>
      <c r="B16" s="61"/>
      <c r="C16" s="61"/>
      <c r="D16" s="61" t="s">
        <v>166</v>
      </c>
      <c r="E16" s="61"/>
      <c r="F16" s="227">
        <v>4234443.08</v>
      </c>
      <c r="G16" s="146"/>
      <c r="H16" s="146"/>
      <c r="J16" s="80"/>
    </row>
    <row r="17" spans="1:13">
      <c r="A17" s="135" t="s">
        <v>167</v>
      </c>
      <c r="B17" s="61"/>
      <c r="C17" s="61"/>
      <c r="D17" s="61" t="s">
        <v>168</v>
      </c>
      <c r="E17" s="61"/>
      <c r="F17" s="227"/>
      <c r="G17" s="147"/>
      <c r="H17" s="146"/>
      <c r="J17" s="80"/>
    </row>
    <row r="18" spans="1:13">
      <c r="A18" s="135" t="s">
        <v>169</v>
      </c>
      <c r="B18" s="61"/>
      <c r="C18" s="61"/>
      <c r="D18" s="61" t="s">
        <v>170</v>
      </c>
      <c r="E18" s="61"/>
      <c r="F18" s="228">
        <v>7131626.5899999989</v>
      </c>
      <c r="G18" s="147"/>
      <c r="H18" s="146"/>
      <c r="J18" s="80"/>
      <c r="K18" s="155"/>
      <c r="M18" s="156"/>
    </row>
    <row r="19" spans="1:13">
      <c r="A19" s="135" t="s">
        <v>171</v>
      </c>
      <c r="B19" s="61"/>
      <c r="C19" s="61"/>
      <c r="D19" s="61" t="s">
        <v>172</v>
      </c>
      <c r="E19" s="61"/>
      <c r="F19" s="228"/>
      <c r="G19" s="147"/>
      <c r="H19" s="146"/>
      <c r="J19" s="282"/>
    </row>
    <row r="20" spans="1:13">
      <c r="A20" s="135" t="s">
        <v>173</v>
      </c>
      <c r="B20" s="61"/>
      <c r="C20" s="61"/>
      <c r="D20" s="61" t="s">
        <v>174</v>
      </c>
      <c r="E20" s="61"/>
      <c r="F20" s="227">
        <v>1108779.56</v>
      </c>
      <c r="G20" s="147"/>
      <c r="H20" s="146"/>
      <c r="J20" s="80"/>
    </row>
    <row r="21" spans="1:13">
      <c r="A21" s="135" t="s">
        <v>175</v>
      </c>
      <c r="B21" s="61"/>
      <c r="C21" s="61"/>
      <c r="D21" s="61" t="s">
        <v>176</v>
      </c>
      <c r="E21" s="61"/>
      <c r="F21" s="228">
        <v>2656614.3699999996</v>
      </c>
      <c r="G21" s="147"/>
      <c r="H21" s="144"/>
      <c r="I21" s="80"/>
      <c r="J21" s="80"/>
      <c r="K21" s="155"/>
      <c r="M21" s="156"/>
    </row>
    <row r="22" spans="1:13">
      <c r="A22" s="135" t="s">
        <v>177</v>
      </c>
      <c r="B22" s="61"/>
      <c r="C22" s="61"/>
      <c r="D22" s="61" t="s">
        <v>178</v>
      </c>
      <c r="E22" s="61"/>
      <c r="F22" s="178">
        <v>25223.58</v>
      </c>
      <c r="G22" s="147"/>
      <c r="H22" s="146" t="e">
        <f>SUMIF([2]BC!B:B,[2]ERF!A22,[2]BC!G:G)</f>
        <v>#VALUE!</v>
      </c>
      <c r="J22" s="80"/>
    </row>
    <row r="23" spans="1:13">
      <c r="A23" s="135"/>
      <c r="B23" s="61"/>
      <c r="C23" s="139" t="s">
        <v>179</v>
      </c>
      <c r="D23" s="61"/>
      <c r="E23" s="61"/>
      <c r="F23" s="145">
        <f>SUM(F16:F22)</f>
        <v>15156687.179999998</v>
      </c>
      <c r="G23" s="143"/>
      <c r="H23" s="145" t="e">
        <f>SUM(H16:H22)</f>
        <v>#VALUE!</v>
      </c>
      <c r="I23" s="80"/>
      <c r="J23" s="80"/>
    </row>
    <row r="24" spans="1:13">
      <c r="A24" s="135"/>
      <c r="B24" s="61"/>
      <c r="C24" s="148"/>
      <c r="D24" s="61"/>
      <c r="E24" s="61"/>
      <c r="F24" s="146"/>
      <c r="G24" s="146"/>
      <c r="H24" s="146"/>
      <c r="J24" s="80"/>
    </row>
    <row r="25" spans="1:13">
      <c r="A25" s="135" t="s">
        <v>180</v>
      </c>
      <c r="B25" s="61"/>
      <c r="C25" s="61"/>
      <c r="D25" s="61" t="s">
        <v>181</v>
      </c>
      <c r="E25" s="61"/>
      <c r="F25" s="146">
        <v>0</v>
      </c>
      <c r="G25" s="147"/>
      <c r="H25" s="146">
        <v>0</v>
      </c>
      <c r="J25" s="80"/>
    </row>
    <row r="26" spans="1:13">
      <c r="A26" s="135"/>
      <c r="B26" s="61"/>
      <c r="C26" s="61"/>
      <c r="D26" s="61"/>
      <c r="E26" s="61"/>
      <c r="F26" s="146"/>
      <c r="G26" s="147"/>
      <c r="H26" s="146"/>
      <c r="J26" s="80"/>
    </row>
    <row r="27" spans="1:13">
      <c r="A27" s="135" t="s">
        <v>182</v>
      </c>
      <c r="B27" s="61"/>
      <c r="C27" s="61"/>
      <c r="D27" s="61" t="s">
        <v>183</v>
      </c>
      <c r="E27" s="61"/>
      <c r="F27" s="142">
        <v>0</v>
      </c>
      <c r="G27" s="147"/>
      <c r="H27" s="142">
        <v>0</v>
      </c>
      <c r="J27" s="80"/>
    </row>
    <row r="28" spans="1:13">
      <c r="A28" s="135"/>
      <c r="B28" s="61"/>
      <c r="C28" s="61"/>
      <c r="D28" s="61"/>
      <c r="E28" s="61"/>
      <c r="F28" s="142"/>
      <c r="G28" s="147"/>
      <c r="H28" s="142"/>
    </row>
    <row r="29" spans="1:13">
      <c r="A29" s="135"/>
      <c r="B29" s="61"/>
      <c r="C29" s="139" t="s">
        <v>145</v>
      </c>
      <c r="D29" s="61"/>
      <c r="E29" s="61"/>
      <c r="F29" s="149">
        <f>+F13-F23+F25+F27</f>
        <v>-2037145.9299999978</v>
      </c>
      <c r="G29" s="143"/>
      <c r="H29" s="149" t="e">
        <f>+H13-H23+H25+H27</f>
        <v>#VALUE!</v>
      </c>
      <c r="J29" s="80"/>
    </row>
    <row r="30" spans="1:13">
      <c r="A30" s="135"/>
      <c r="B30" s="61"/>
      <c r="C30" s="139"/>
      <c r="D30" s="61"/>
      <c r="E30" s="61"/>
      <c r="F30" s="146"/>
      <c r="G30" s="146"/>
      <c r="H30" s="146"/>
    </row>
    <row r="31" spans="1:13">
      <c r="A31" s="135"/>
      <c r="B31" s="61"/>
      <c r="C31" s="148" t="s">
        <v>184</v>
      </c>
      <c r="D31" s="61"/>
      <c r="E31" s="61"/>
      <c r="F31" s="146"/>
      <c r="G31" s="146"/>
      <c r="H31" s="146"/>
      <c r="J31" s="80"/>
    </row>
    <row r="32" spans="1:13">
      <c r="A32" s="135" t="s">
        <v>185</v>
      </c>
      <c r="B32" s="61"/>
      <c r="C32" s="139"/>
      <c r="D32" s="61" t="s">
        <v>186</v>
      </c>
      <c r="E32" s="61"/>
      <c r="F32" s="146">
        <v>0</v>
      </c>
      <c r="G32" s="147"/>
      <c r="H32" s="146">
        <v>0</v>
      </c>
      <c r="J32" s="80"/>
    </row>
    <row r="33" spans="1:10">
      <c r="A33" s="135" t="s">
        <v>187</v>
      </c>
      <c r="B33" s="61"/>
      <c r="C33" s="61"/>
      <c r="D33" s="61" t="s">
        <v>188</v>
      </c>
      <c r="E33" s="61"/>
      <c r="F33" s="144">
        <v>0</v>
      </c>
      <c r="G33" s="147"/>
      <c r="H33" s="144">
        <v>0</v>
      </c>
      <c r="J33" s="80"/>
    </row>
    <row r="34" spans="1:10">
      <c r="A34" s="135"/>
      <c r="B34" s="61"/>
      <c r="C34" s="139"/>
      <c r="D34" s="61"/>
      <c r="E34" s="61"/>
      <c r="F34" s="149">
        <f>SUM(F32:F33)</f>
        <v>0</v>
      </c>
      <c r="G34" s="150"/>
      <c r="H34" s="149">
        <f>SUM(H32:H33)</f>
        <v>0</v>
      </c>
      <c r="J34" s="80"/>
    </row>
    <row r="35" spans="1:10">
      <c r="A35" s="135"/>
      <c r="B35" s="61"/>
      <c r="C35" s="139"/>
      <c r="D35" s="61"/>
      <c r="E35" s="61"/>
      <c r="F35" s="146"/>
      <c r="G35" s="146"/>
      <c r="H35" s="146"/>
    </row>
    <row r="36" spans="1:10">
      <c r="D36" s="199"/>
      <c r="G36" s="152"/>
      <c r="H36" s="153"/>
    </row>
    <row r="37" spans="1:10" ht="15.75">
      <c r="D37" s="151" t="s">
        <v>411</v>
      </c>
      <c r="E37" s="172"/>
      <c r="G37" s="343"/>
      <c r="H37" s="343"/>
    </row>
    <row r="38" spans="1:10">
      <c r="E38" s="80"/>
      <c r="H38" s="77"/>
    </row>
    <row r="39" spans="1:10">
      <c r="G39" s="152"/>
      <c r="H39" s="153"/>
    </row>
    <row r="40" spans="1:10">
      <c r="D40" s="200" t="s">
        <v>412</v>
      </c>
      <c r="G40" s="343"/>
      <c r="H40" s="343"/>
    </row>
    <row r="41" spans="1:10">
      <c r="H41" s="77"/>
    </row>
    <row r="42" spans="1:10">
      <c r="D42" s="154"/>
      <c r="E42" s="344"/>
      <c r="F42" s="344"/>
      <c r="G42" s="344"/>
      <c r="H42" s="344"/>
    </row>
    <row r="43" spans="1:10">
      <c r="D43" s="199"/>
      <c r="E43" s="153"/>
      <c r="H43" s="77"/>
    </row>
    <row r="44" spans="1:10">
      <c r="D44" s="343" t="s">
        <v>152</v>
      </c>
      <c r="E44" s="343"/>
    </row>
    <row r="45" spans="1:10">
      <c r="E45" s="77"/>
    </row>
    <row r="46" spans="1:10">
      <c r="D46" s="199"/>
      <c r="E46" s="153"/>
    </row>
    <row r="47" spans="1:10">
      <c r="D47" s="343" t="s">
        <v>413</v>
      </c>
      <c r="E47" s="343"/>
    </row>
  </sheetData>
  <mergeCells count="9">
    <mergeCell ref="D44:E44"/>
    <mergeCell ref="D47:E47"/>
    <mergeCell ref="E42:H42"/>
    <mergeCell ref="C3:H3"/>
    <mergeCell ref="B4:H4"/>
    <mergeCell ref="B5:H5"/>
    <mergeCell ref="B6:H6"/>
    <mergeCell ref="G37:H37"/>
    <mergeCell ref="G40:H40"/>
  </mergeCells>
  <pageMargins left="0.7" right="0.7" top="0.75" bottom="0.75" header="0.3" footer="0.3"/>
  <pageSetup orientation="portrait" r:id="rId1"/>
  <ignoredErrors>
    <ignoredError sqref="F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zoomScale="98" zoomScaleNormal="98" workbookViewId="0">
      <selection activeCell="A5" sqref="A5:K5"/>
    </sheetView>
  </sheetViews>
  <sheetFormatPr baseColWidth="10" defaultColWidth="9.140625" defaultRowHeight="11.25"/>
  <cols>
    <col min="1" max="1" width="9.140625" style="119"/>
    <col min="2" max="2" width="18.28515625" style="119" customWidth="1"/>
    <col min="3" max="3" width="12" style="119" bestFit="1" customWidth="1"/>
    <col min="4" max="4" width="2.42578125" style="119" customWidth="1"/>
    <col min="5" max="5" width="11.85546875" style="119" customWidth="1"/>
    <col min="6" max="6" width="13.85546875" style="119" bestFit="1" customWidth="1"/>
    <col min="7" max="7" width="12.28515625" style="119" customWidth="1"/>
    <col min="8" max="8" width="2.42578125" style="119" customWidth="1"/>
    <col min="9" max="9" width="12.85546875" style="119" customWidth="1"/>
    <col min="10" max="10" width="2.42578125" style="119" customWidth="1"/>
    <col min="11" max="11" width="12.5703125" style="119" bestFit="1" customWidth="1"/>
    <col min="12" max="12" width="12.42578125" style="126" bestFit="1" customWidth="1"/>
    <col min="13" max="13" width="23.5703125" style="119" customWidth="1"/>
    <col min="14" max="14" width="21" style="119" customWidth="1"/>
    <col min="15" max="16" width="15.85546875" style="119" customWidth="1"/>
    <col min="17" max="16384" width="9.140625" style="119"/>
  </cols>
  <sheetData>
    <row r="1" spans="1:16" s="118" customFormat="1">
      <c r="L1" s="283"/>
      <c r="M1" s="127"/>
    </row>
    <row r="2" spans="1:16" s="118" customFormat="1">
      <c r="A2" s="345" t="s">
        <v>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283"/>
      <c r="M2" s="127"/>
    </row>
    <row r="3" spans="1:16" s="118" customFormat="1">
      <c r="A3" s="346" t="s">
        <v>189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283"/>
      <c r="M3" s="127"/>
    </row>
    <row r="4" spans="1:16" s="118" customFormat="1">
      <c r="A4" s="345" t="s">
        <v>467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283"/>
      <c r="M4" s="127"/>
    </row>
    <row r="5" spans="1:16" s="118" customFormat="1">
      <c r="A5" s="345" t="s">
        <v>449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283"/>
      <c r="M5" s="127"/>
    </row>
    <row r="6" spans="1:16" s="118" customFormat="1">
      <c r="A6" s="242" t="s">
        <v>190</v>
      </c>
      <c r="B6" s="243"/>
      <c r="C6" s="244"/>
      <c r="D6" s="245"/>
      <c r="E6" s="243"/>
      <c r="F6" s="245"/>
      <c r="G6" s="243"/>
      <c r="H6" s="243"/>
      <c r="I6" s="246"/>
      <c r="J6" s="246"/>
      <c r="K6" s="244"/>
      <c r="L6" s="283"/>
      <c r="M6" s="127"/>
    </row>
    <row r="7" spans="1:16" s="118" customFormat="1" ht="12" thickBot="1">
      <c r="A7" s="243"/>
      <c r="B7" s="243"/>
      <c r="C7" s="247" t="s">
        <v>191</v>
      </c>
      <c r="D7" s="245"/>
      <c r="E7" s="247" t="s">
        <v>192</v>
      </c>
      <c r="F7" s="245"/>
      <c r="G7" s="247" t="s">
        <v>193</v>
      </c>
      <c r="H7" s="245"/>
      <c r="I7" s="248" t="s">
        <v>160</v>
      </c>
      <c r="J7" s="245"/>
      <c r="K7" s="247" t="s">
        <v>194</v>
      </c>
      <c r="L7" s="283"/>
      <c r="M7" s="127"/>
    </row>
    <row r="8" spans="1:16" s="118" customFormat="1">
      <c r="A8" s="242" t="s">
        <v>195</v>
      </c>
      <c r="B8" s="243"/>
      <c r="C8" s="243"/>
      <c r="D8" s="249"/>
      <c r="E8" s="243"/>
      <c r="F8" s="249"/>
      <c r="G8" s="243"/>
      <c r="H8" s="243"/>
      <c r="I8" s="249"/>
      <c r="J8" s="249"/>
      <c r="K8" s="243"/>
      <c r="L8" s="283"/>
      <c r="M8" s="127"/>
    </row>
    <row r="9" spans="1:16" s="118" customFormat="1">
      <c r="A9" s="243" t="s">
        <v>196</v>
      </c>
      <c r="B9" s="243"/>
      <c r="C9" s="250">
        <f>SUM(E24:E32)</f>
        <v>26549685.609999999</v>
      </c>
      <c r="D9" s="249"/>
      <c r="E9" s="251">
        <f>F24+F25+F27+F29+F31+F28+F32+F30</f>
        <v>10655510.890000001</v>
      </c>
      <c r="F9" s="252"/>
      <c r="G9" s="253"/>
      <c r="H9" s="253"/>
      <c r="I9" s="252"/>
      <c r="J9" s="249"/>
      <c r="K9" s="254">
        <f>+C9+E9</f>
        <v>37205196.5</v>
      </c>
      <c r="L9" s="283"/>
      <c r="M9" s="129"/>
      <c r="N9" s="130"/>
      <c r="O9" s="131"/>
      <c r="P9" s="131"/>
    </row>
    <row r="10" spans="1:16" s="118" customFormat="1">
      <c r="A10" s="243" t="s">
        <v>197</v>
      </c>
      <c r="B10" s="243"/>
      <c r="C10" s="250">
        <f>SUM(E23)</f>
        <v>2502043.54</v>
      </c>
      <c r="D10" s="255"/>
      <c r="E10" s="256">
        <f>SUM(F23)</f>
        <v>1672237.7</v>
      </c>
      <c r="F10" s="252"/>
      <c r="G10" s="253"/>
      <c r="H10" s="253"/>
      <c r="I10" s="257"/>
      <c r="J10" s="249"/>
      <c r="K10" s="254">
        <f>+C10+E10</f>
        <v>4174281.24</v>
      </c>
      <c r="L10" s="283"/>
      <c r="M10" s="129"/>
      <c r="N10" s="130"/>
      <c r="O10" s="131"/>
      <c r="P10" s="131"/>
    </row>
    <row r="11" spans="1:16" s="118" customFormat="1">
      <c r="A11" s="243"/>
      <c r="B11" s="243"/>
      <c r="C11" s="258">
        <f>SUM(C9:C10)</f>
        <v>29051729.149999999</v>
      </c>
      <c r="D11" s="249"/>
      <c r="E11" s="258">
        <f>SUM(E9:E10)</f>
        <v>12327748.59</v>
      </c>
      <c r="F11" s="249"/>
      <c r="G11" s="258">
        <f>SUM(G9:G10)</f>
        <v>0</v>
      </c>
      <c r="H11" s="243"/>
      <c r="I11" s="258">
        <f>SUM(I9:I10)</f>
        <v>0</v>
      </c>
      <c r="J11" s="249"/>
      <c r="K11" s="258">
        <f>SUM(K9:K10)</f>
        <v>41379477.740000002</v>
      </c>
      <c r="L11" s="283"/>
      <c r="M11" s="129"/>
      <c r="N11" s="130"/>
    </row>
    <row r="12" spans="1:16" s="118" customFormat="1">
      <c r="A12" s="243"/>
      <c r="B12" s="243"/>
      <c r="C12" s="259"/>
      <c r="D12" s="249"/>
      <c r="E12" s="259"/>
      <c r="F12" s="249"/>
      <c r="G12" s="259"/>
      <c r="H12" s="243"/>
      <c r="I12" s="259"/>
      <c r="J12" s="249"/>
      <c r="K12" s="243"/>
      <c r="L12" s="283"/>
    </row>
    <row r="13" spans="1:16" s="118" customFormat="1">
      <c r="A13" s="242" t="s">
        <v>198</v>
      </c>
      <c r="B13" s="243"/>
      <c r="C13" s="243"/>
      <c r="D13" s="249"/>
      <c r="E13" s="243"/>
      <c r="F13" s="249"/>
      <c r="G13" s="243"/>
      <c r="H13" s="243"/>
      <c r="I13" s="249"/>
      <c r="J13" s="249"/>
      <c r="K13" s="243"/>
      <c r="L13" s="283"/>
      <c r="M13" s="128"/>
    </row>
    <row r="14" spans="1:16" s="118" customFormat="1">
      <c r="A14" s="243" t="s">
        <v>199</v>
      </c>
      <c r="B14" s="243"/>
      <c r="C14" s="260">
        <f>SUM(G24:G32)</f>
        <v>19779195.449999999</v>
      </c>
      <c r="D14" s="249"/>
      <c r="E14" s="261"/>
      <c r="F14" s="252"/>
      <c r="G14" s="253"/>
      <c r="H14" s="253"/>
      <c r="I14" s="252"/>
      <c r="J14" s="252"/>
      <c r="K14" s="254">
        <f>+C14+E14+G14</f>
        <v>19779195.449999999</v>
      </c>
      <c r="L14" s="283"/>
      <c r="M14" s="129"/>
      <c r="N14" s="132"/>
      <c r="O14" s="131"/>
    </row>
    <row r="15" spans="1:16" s="118" customFormat="1" ht="12" thickBot="1">
      <c r="A15" s="243" t="s">
        <v>197</v>
      </c>
      <c r="B15" s="243"/>
      <c r="C15" s="260">
        <f>SUM(G23)</f>
        <v>2502039.54</v>
      </c>
      <c r="D15" s="249"/>
      <c r="E15" s="261"/>
      <c r="F15" s="252"/>
      <c r="G15" s="253"/>
      <c r="H15" s="253"/>
      <c r="I15" s="252"/>
      <c r="J15" s="252"/>
      <c r="K15" s="254">
        <f>+C15+E15</f>
        <v>2502039.54</v>
      </c>
      <c r="L15" s="283"/>
      <c r="M15" s="129"/>
      <c r="N15" s="132"/>
      <c r="O15" s="131"/>
    </row>
    <row r="16" spans="1:16" s="118" customFormat="1" ht="12" thickBot="1">
      <c r="A16" s="243"/>
      <c r="B16" s="243"/>
      <c r="C16" s="258">
        <f>SUM(C14:C15)</f>
        <v>22281234.989999998</v>
      </c>
      <c r="D16" s="249"/>
      <c r="E16" s="262">
        <f>SUM(E14:E15)</f>
        <v>0</v>
      </c>
      <c r="F16" s="249"/>
      <c r="G16" s="262">
        <f>SUM(G14:G15)</f>
        <v>0</v>
      </c>
      <c r="H16" s="243"/>
      <c r="I16" s="262">
        <f>+SUM(I14:I15)</f>
        <v>0</v>
      </c>
      <c r="J16" s="249"/>
      <c r="K16" s="258">
        <f>SUM(K14:K15)</f>
        <v>22281234.989999998</v>
      </c>
      <c r="L16" s="283"/>
      <c r="M16" s="129"/>
      <c r="N16" s="132"/>
    </row>
    <row r="17" spans="1:14" s="118" customFormat="1" ht="12" thickBot="1">
      <c r="A17" s="347" t="s">
        <v>200</v>
      </c>
      <c r="B17" s="347"/>
      <c r="C17" s="263">
        <f>+C11-C16</f>
        <v>6770494.1600000001</v>
      </c>
      <c r="D17" s="264"/>
      <c r="E17" s="263">
        <f>+E11-E16</f>
        <v>12327748.59</v>
      </c>
      <c r="F17" s="264"/>
      <c r="G17" s="263">
        <f>+G11+G16</f>
        <v>0</v>
      </c>
      <c r="H17" s="242"/>
      <c r="I17" s="263">
        <f>+I11+I16</f>
        <v>0</v>
      </c>
      <c r="J17" s="264"/>
      <c r="K17" s="263">
        <f>+K11-K16</f>
        <v>19098242.750000004</v>
      </c>
      <c r="L17" s="283"/>
      <c r="N17" s="132"/>
    </row>
    <row r="18" spans="1:14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4">
      <c r="E19" s="121"/>
      <c r="K19" s="126">
        <f>K33</f>
        <v>19098242.75</v>
      </c>
    </row>
    <row r="20" spans="1:14">
      <c r="E20" s="122"/>
    </row>
    <row r="21" spans="1:14">
      <c r="E21" s="122"/>
      <c r="K21" s="126">
        <f>K17-K19</f>
        <v>0</v>
      </c>
    </row>
    <row r="22" spans="1:14">
      <c r="E22" s="119" t="s">
        <v>201</v>
      </c>
      <c r="F22" s="123" t="s">
        <v>202</v>
      </c>
      <c r="G22" s="119" t="s">
        <v>203</v>
      </c>
      <c r="I22" s="119" t="s">
        <v>204</v>
      </c>
      <c r="K22" s="126"/>
    </row>
    <row r="23" spans="1:14" ht="12">
      <c r="B23" s="119" t="s">
        <v>205</v>
      </c>
      <c r="C23" s="124"/>
      <c r="E23" s="283">
        <v>2502043.54</v>
      </c>
      <c r="F23" s="177">
        <f>1600707.7+71530</f>
        <v>1672237.7</v>
      </c>
      <c r="G23" s="125">
        <v>2502039.54</v>
      </c>
      <c r="H23" s="125"/>
      <c r="I23" s="181">
        <f>E23-G23</f>
        <v>4</v>
      </c>
      <c r="K23" s="122">
        <f>E23+F23-G23</f>
        <v>1672241.7000000002</v>
      </c>
    </row>
    <row r="24" spans="1:14" ht="12">
      <c r="B24" s="120" t="s">
        <v>196</v>
      </c>
      <c r="C24" s="125"/>
      <c r="E24" s="283">
        <v>1509109.8</v>
      </c>
      <c r="F24" s="177">
        <v>89750</v>
      </c>
      <c r="G24" s="125">
        <v>735953.72</v>
      </c>
      <c r="H24" s="125"/>
      <c r="I24" s="181">
        <f>E24-G24</f>
        <v>773156.08000000007</v>
      </c>
      <c r="K24" s="182">
        <f t="shared" ref="K24:K32" si="0">E24+F24-G24</f>
        <v>862906.08000000007</v>
      </c>
    </row>
    <row r="25" spans="1:14" ht="12">
      <c r="B25" s="119" t="s">
        <v>206</v>
      </c>
      <c r="E25" s="181"/>
      <c r="F25" s="177">
        <v>89794.01</v>
      </c>
      <c r="G25" s="125"/>
      <c r="H25" s="125"/>
      <c r="I25" s="181">
        <f>E25-G25</f>
        <v>0</v>
      </c>
      <c r="K25" s="192">
        <f t="shared" si="0"/>
        <v>89794.01</v>
      </c>
    </row>
    <row r="26" spans="1:14">
      <c r="B26" s="119" t="s">
        <v>207</v>
      </c>
      <c r="E26" s="181"/>
      <c r="F26" s="125"/>
      <c r="G26" s="125"/>
      <c r="H26" s="125"/>
      <c r="I26" s="181">
        <f t="shared" ref="I26:I32" si="1">E26-G26</f>
        <v>0</v>
      </c>
      <c r="K26" s="122">
        <f t="shared" si="0"/>
        <v>0</v>
      </c>
    </row>
    <row r="27" spans="1:14">
      <c r="B27" s="119" t="s">
        <v>208</v>
      </c>
      <c r="C27" s="126"/>
      <c r="E27" s="181">
        <v>25040575.809999999</v>
      </c>
      <c r="F27" s="125">
        <f>4013179.8+304126.68</f>
        <v>4317306.4799999995</v>
      </c>
      <c r="G27" s="125">
        <v>19043241.73</v>
      </c>
      <c r="H27" s="125"/>
      <c r="I27" s="181">
        <f>E27-G27</f>
        <v>5997334.0799999982</v>
      </c>
      <c r="K27" s="122">
        <f t="shared" si="0"/>
        <v>10314640.559999999</v>
      </c>
    </row>
    <row r="28" spans="1:14">
      <c r="B28" s="119" t="s">
        <v>209</v>
      </c>
      <c r="F28" s="191">
        <v>5980990.4000000004</v>
      </c>
      <c r="G28" s="125"/>
      <c r="H28" s="125"/>
      <c r="I28" s="181">
        <f>E29-G28</f>
        <v>0</v>
      </c>
      <c r="K28" s="192">
        <f>E29+F28-G28</f>
        <v>5980990.4000000004</v>
      </c>
      <c r="L28" s="126">
        <f>SUM(+K28+K25)</f>
        <v>6070784.4100000001</v>
      </c>
    </row>
    <row r="29" spans="1:14" ht="12">
      <c r="B29" s="119" t="s">
        <v>210</v>
      </c>
      <c r="E29" s="181"/>
      <c r="F29" s="177">
        <v>23970</v>
      </c>
      <c r="G29" s="125"/>
      <c r="H29" s="126"/>
      <c r="I29" s="181">
        <f>E30-G29</f>
        <v>0</v>
      </c>
      <c r="K29" s="182">
        <f>E30+F29-G29</f>
        <v>23970</v>
      </c>
    </row>
    <row r="30" spans="1:14">
      <c r="B30" s="119" t="s">
        <v>211</v>
      </c>
      <c r="E30" s="181"/>
      <c r="F30" s="125">
        <v>153700</v>
      </c>
      <c r="G30" s="125"/>
      <c r="H30" s="126"/>
      <c r="I30" s="125">
        <f t="shared" si="1"/>
        <v>0</v>
      </c>
      <c r="K30" s="182">
        <f t="shared" si="0"/>
        <v>153700</v>
      </c>
    </row>
    <row r="31" spans="1:14">
      <c r="B31" s="119" t="s">
        <v>212</v>
      </c>
      <c r="E31" s="181"/>
      <c r="F31" s="125"/>
      <c r="G31" s="125"/>
      <c r="H31" s="126"/>
      <c r="I31" s="125">
        <f>E31-G31</f>
        <v>0</v>
      </c>
      <c r="K31" s="182">
        <f t="shared" si="0"/>
        <v>0</v>
      </c>
      <c r="L31" s="126">
        <f>SUM(K31+K30+K24+K29+K32)</f>
        <v>1040576.0800000001</v>
      </c>
    </row>
    <row r="32" spans="1:14">
      <c r="B32" s="119" t="s">
        <v>213</v>
      </c>
      <c r="E32" s="125"/>
      <c r="F32" s="125"/>
      <c r="G32" s="125"/>
      <c r="H32" s="126"/>
      <c r="I32" s="125">
        <f t="shared" si="1"/>
        <v>0</v>
      </c>
      <c r="K32" s="182">
        <f t="shared" si="0"/>
        <v>0</v>
      </c>
    </row>
    <row r="33" spans="2:12">
      <c r="E33" s="122">
        <f>SUM(E23:E32)</f>
        <v>29051729.149999999</v>
      </c>
      <c r="F33" s="122">
        <f>SUM(F23:F32)</f>
        <v>12327748.59</v>
      </c>
      <c r="G33" s="122">
        <f>SUM(G23:G32)</f>
        <v>22281234.990000002</v>
      </c>
      <c r="I33" s="126">
        <f>SUM(I23:I32)</f>
        <v>6770494.1599999983</v>
      </c>
      <c r="K33" s="122">
        <f>SUM(K23:K32)</f>
        <v>19098242.75</v>
      </c>
    </row>
    <row r="34" spans="2:12">
      <c r="I34" s="126"/>
    </row>
    <row r="35" spans="2:12">
      <c r="I35" s="126"/>
    </row>
    <row r="36" spans="2:12" ht="12">
      <c r="E36" s="176"/>
      <c r="G36" s="122"/>
      <c r="I36" s="126"/>
    </row>
    <row r="37" spans="2:12">
      <c r="G37" s="126"/>
      <c r="I37" s="133"/>
    </row>
    <row r="38" spans="2:12" ht="12">
      <c r="B38" s="269"/>
      <c r="C38" s="278"/>
      <c r="E38" s="125"/>
      <c r="F38" s="176"/>
      <c r="G38" s="125"/>
      <c r="I38" s="119" t="s">
        <v>451</v>
      </c>
      <c r="K38" s="119" t="s">
        <v>452</v>
      </c>
    </row>
    <row r="39" spans="2:12" ht="12">
      <c r="B39" s="269"/>
      <c r="E39" s="285"/>
      <c r="I39" s="126">
        <v>22736.240000000002</v>
      </c>
      <c r="J39" s="126"/>
      <c r="K39" s="126">
        <v>25944.76</v>
      </c>
      <c r="L39" s="126">
        <f>SUM(I39+K39)</f>
        <v>48681</v>
      </c>
    </row>
    <row r="40" spans="2:12">
      <c r="E40" s="191"/>
      <c r="I40" s="126">
        <v>1972813.22</v>
      </c>
      <c r="J40" s="126"/>
      <c r="K40" s="126">
        <v>59</v>
      </c>
      <c r="L40" s="126">
        <f t="shared" ref="L40:L52" si="2">SUM(I40+K40)</f>
        <v>1972872.22</v>
      </c>
    </row>
    <row r="41" spans="2:12">
      <c r="E41" s="122"/>
      <c r="I41" s="126">
        <v>88760.54</v>
      </c>
      <c r="J41" s="126"/>
      <c r="K41" s="126">
        <v>134536.79999999999</v>
      </c>
      <c r="L41" s="126">
        <f t="shared" si="2"/>
        <v>223297.33999999997</v>
      </c>
    </row>
    <row r="42" spans="2:12">
      <c r="I42" s="126">
        <v>16628499.77</v>
      </c>
      <c r="J42" s="126"/>
      <c r="K42" s="126">
        <v>5516706.0300000003</v>
      </c>
      <c r="L42" s="126">
        <f t="shared" si="2"/>
        <v>22145205.800000001</v>
      </c>
    </row>
    <row r="43" spans="2:12">
      <c r="I43" s="126">
        <v>74508</v>
      </c>
      <c r="J43" s="126"/>
      <c r="K43" s="126">
        <v>3</v>
      </c>
      <c r="L43" s="126">
        <f t="shared" si="2"/>
        <v>74511</v>
      </c>
    </row>
    <row r="44" spans="2:12">
      <c r="I44" s="126">
        <v>3319.8</v>
      </c>
      <c r="J44" s="126"/>
      <c r="K44" s="126">
        <v>13280.18</v>
      </c>
      <c r="L44" s="126">
        <f t="shared" si="2"/>
        <v>16599.98</v>
      </c>
    </row>
    <row r="45" spans="2:12">
      <c r="I45" s="126">
        <v>133536.38</v>
      </c>
      <c r="J45" s="126"/>
      <c r="K45" s="126">
        <v>213959.62</v>
      </c>
      <c r="L45" s="126">
        <f t="shared" si="2"/>
        <v>347496</v>
      </c>
    </row>
    <row r="46" spans="2:12">
      <c r="I46" s="126">
        <v>4731.34</v>
      </c>
      <c r="J46" s="126"/>
      <c r="K46" s="126">
        <v>2</v>
      </c>
      <c r="L46" s="126">
        <f t="shared" si="2"/>
        <v>4733.34</v>
      </c>
    </row>
    <row r="47" spans="2:12">
      <c r="I47" s="126">
        <v>95138.44</v>
      </c>
      <c r="J47" s="126"/>
      <c r="K47" s="126">
        <v>92840.69</v>
      </c>
      <c r="L47" s="126">
        <f t="shared" si="2"/>
        <v>187979.13</v>
      </c>
    </row>
    <row r="48" spans="2:12">
      <c r="I48" s="126">
        <v>19198</v>
      </c>
      <c r="J48" s="126"/>
      <c r="K48" s="126">
        <v>2</v>
      </c>
      <c r="L48" s="126">
        <f t="shared" si="2"/>
        <v>19200</v>
      </c>
    </row>
    <row r="49" spans="9:12">
      <c r="I49" s="126"/>
      <c r="J49" s="126"/>
      <c r="L49" s="126">
        <f t="shared" si="2"/>
        <v>0</v>
      </c>
    </row>
    <row r="50" spans="9:12">
      <c r="I50" s="126"/>
      <c r="J50" s="126"/>
      <c r="K50" s="126"/>
      <c r="L50" s="126">
        <f t="shared" si="2"/>
        <v>0</v>
      </c>
    </row>
    <row r="51" spans="9:12">
      <c r="I51" s="126"/>
      <c r="J51" s="126"/>
      <c r="K51" s="126"/>
      <c r="L51" s="126">
        <f t="shared" si="2"/>
        <v>0</v>
      </c>
    </row>
    <row r="52" spans="9:12">
      <c r="I52" s="126"/>
      <c r="J52" s="126"/>
      <c r="K52" s="126"/>
      <c r="L52" s="126">
        <f t="shared" si="2"/>
        <v>0</v>
      </c>
    </row>
    <row r="53" spans="9:12">
      <c r="I53" s="126">
        <f>SUM(I39:I52)</f>
        <v>19043241.73</v>
      </c>
      <c r="J53" s="126"/>
      <c r="K53" s="126"/>
      <c r="L53" s="126">
        <f>SUM(L39:L52)</f>
        <v>25040575.809999999</v>
      </c>
    </row>
    <row r="54" spans="9:12">
      <c r="I54" s="126"/>
      <c r="J54" s="126"/>
      <c r="K54" s="126"/>
    </row>
    <row r="55" spans="9:12">
      <c r="I55" s="126"/>
      <c r="J55" s="126"/>
      <c r="K55" s="126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3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9"/>
  <sheetViews>
    <sheetView workbookViewId="0">
      <selection activeCell="N27" sqref="N27"/>
    </sheetView>
  </sheetViews>
  <sheetFormatPr baseColWidth="10" defaultColWidth="11.42578125" defaultRowHeight="15"/>
  <cols>
    <col min="1" max="1" width="3.7109375" style="78" customWidth="1"/>
    <col min="2" max="2" width="1.28515625" style="78" customWidth="1"/>
    <col min="3" max="3" width="36.140625" style="78" customWidth="1"/>
    <col min="4" max="4" width="1.7109375" style="78" customWidth="1"/>
    <col min="5" max="5" width="14.7109375" style="67" hidden="1" customWidth="1"/>
    <col min="6" max="6" width="1.7109375" style="67" hidden="1" customWidth="1"/>
    <col min="7" max="7" width="14.7109375" style="67" hidden="1" customWidth="1"/>
    <col min="8" max="8" width="1.7109375" style="67" hidden="1" customWidth="1"/>
    <col min="9" max="9" width="14.42578125" style="67" hidden="1" customWidth="1"/>
    <col min="10" max="10" width="1.7109375" style="67" hidden="1" customWidth="1"/>
    <col min="11" max="11" width="19" style="78" customWidth="1"/>
    <col min="12" max="12" width="1.7109375" style="78" customWidth="1"/>
    <col min="13" max="13" width="18.85546875" style="78" customWidth="1"/>
    <col min="14" max="14" width="3.7109375" style="78" customWidth="1"/>
    <col min="15" max="15" width="17.42578125" style="78" customWidth="1"/>
    <col min="16" max="16384" width="11.42578125" style="77"/>
  </cols>
  <sheetData>
    <row r="2" spans="1:1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5" ht="15.75">
      <c r="B3" s="348" t="str">
        <f>+[2]ESF!C2</f>
        <v>Entidad Modelo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</row>
    <row r="4" spans="1:15" ht="15.75">
      <c r="B4" s="348" t="s">
        <v>214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</row>
    <row r="5" spans="1:15" ht="15.75">
      <c r="A5" s="348" t="s">
        <v>405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</row>
    <row r="6" spans="1:15" ht="15.75">
      <c r="B6" s="348" t="s">
        <v>2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</row>
    <row r="7" spans="1:15">
      <c r="C7" s="79"/>
      <c r="D7" s="79"/>
      <c r="H7" s="113"/>
      <c r="L7" s="79"/>
    </row>
    <row r="8" spans="1:15" ht="45">
      <c r="E8" s="114" t="s">
        <v>215</v>
      </c>
      <c r="F8" s="112"/>
      <c r="G8" s="114" t="s">
        <v>216</v>
      </c>
      <c r="H8" s="115"/>
      <c r="I8" s="114" t="s">
        <v>217</v>
      </c>
      <c r="J8" s="112"/>
      <c r="K8" s="114" t="s">
        <v>218</v>
      </c>
      <c r="L8" s="112"/>
      <c r="M8" s="114" t="s">
        <v>219</v>
      </c>
    </row>
    <row r="9" spans="1:15">
      <c r="C9" s="78" t="s">
        <v>220</v>
      </c>
      <c r="E9" s="87">
        <v>0</v>
      </c>
      <c r="F9" s="88"/>
      <c r="G9" s="87">
        <v>0</v>
      </c>
      <c r="H9" s="80"/>
      <c r="I9" s="87">
        <v>0</v>
      </c>
      <c r="J9" s="88"/>
      <c r="K9" s="80"/>
      <c r="L9" s="80"/>
      <c r="M9" s="80">
        <f>SUM(E9,G9,I9,K9)</f>
        <v>0</v>
      </c>
      <c r="N9" s="80"/>
    </row>
    <row r="10" spans="1:15" customFormat="1">
      <c r="A10" s="67"/>
      <c r="B10" s="67"/>
      <c r="C10" s="78" t="s">
        <v>221</v>
      </c>
      <c r="D10" s="78"/>
      <c r="E10" s="87"/>
      <c r="F10" s="88"/>
      <c r="G10" s="87">
        <v>0</v>
      </c>
      <c r="H10" s="80"/>
      <c r="I10" s="87"/>
      <c r="J10" s="88"/>
      <c r="K10" s="87"/>
      <c r="L10" s="80"/>
      <c r="M10" s="87">
        <f>SUM(E10,G10,I10,K10)</f>
        <v>0</v>
      </c>
      <c r="N10" s="67"/>
      <c r="O10" s="67"/>
    </row>
    <row r="11" spans="1:15" customFormat="1">
      <c r="A11" s="67"/>
      <c r="B11" s="67"/>
      <c r="C11" s="78" t="s">
        <v>222</v>
      </c>
      <c r="D11" s="78"/>
      <c r="E11" s="87"/>
      <c r="F11" s="88"/>
      <c r="G11" s="87"/>
      <c r="H11" s="80"/>
      <c r="I11" s="87">
        <v>0</v>
      </c>
      <c r="J11" s="88"/>
      <c r="K11" s="87"/>
      <c r="L11" s="80"/>
      <c r="M11" s="87">
        <f>SUM(E11,G11,I11,K11)</f>
        <v>0</v>
      </c>
      <c r="N11" s="67"/>
      <c r="O11" s="67"/>
    </row>
    <row r="12" spans="1:15">
      <c r="C12" s="78" t="s">
        <v>223</v>
      </c>
      <c r="E12" s="87"/>
      <c r="F12" s="88"/>
      <c r="G12" s="87"/>
      <c r="H12" s="80"/>
      <c r="I12" s="87"/>
      <c r="J12" s="88"/>
      <c r="K12" s="80"/>
      <c r="L12" s="80"/>
      <c r="M12" s="80">
        <f>SUM(E12,G12,I12,K12)</f>
        <v>0</v>
      </c>
      <c r="O12" s="80"/>
    </row>
    <row r="13" spans="1:15">
      <c r="C13" s="78" t="s">
        <v>224</v>
      </c>
      <c r="E13" s="101"/>
      <c r="F13" s="88"/>
      <c r="G13" s="101"/>
      <c r="H13" s="80"/>
      <c r="I13" s="101"/>
      <c r="J13" s="88"/>
      <c r="K13" s="97"/>
      <c r="L13" s="80"/>
      <c r="M13" s="97">
        <f>SUM(E13,G13,I13,K13)</f>
        <v>0</v>
      </c>
      <c r="O13" s="80"/>
    </row>
    <row r="14" spans="1:15">
      <c r="C14" s="78" t="s">
        <v>225</v>
      </c>
      <c r="E14" s="90">
        <f>SUM(E9:E13)</f>
        <v>0</v>
      </c>
      <c r="F14" s="88"/>
      <c r="G14" s="90">
        <f>SUM(G9:G13)</f>
        <v>0</v>
      </c>
      <c r="H14" s="80"/>
      <c r="I14" s="90">
        <f>SUM(I9:I13)</f>
        <v>0</v>
      </c>
      <c r="J14" s="88"/>
      <c r="K14" s="96">
        <f>SUM(K9:K13)</f>
        <v>0</v>
      </c>
      <c r="L14" s="80"/>
      <c r="M14" s="96">
        <f>SUM(M9:M13)</f>
        <v>0</v>
      </c>
    </row>
    <row r="15" spans="1:15">
      <c r="C15" s="78" t="s">
        <v>102</v>
      </c>
      <c r="E15" s="95"/>
      <c r="F15" s="95"/>
      <c r="G15" s="95"/>
      <c r="H15" s="96"/>
      <c r="I15" s="95"/>
      <c r="J15" s="95"/>
      <c r="K15" s="96"/>
      <c r="L15" s="96"/>
      <c r="M15" s="96"/>
    </row>
    <row r="16" spans="1:15" customFormat="1">
      <c r="A16" s="67"/>
      <c r="B16" s="67"/>
      <c r="C16" s="86" t="s">
        <v>221</v>
      </c>
      <c r="D16" s="78"/>
      <c r="E16" s="87"/>
      <c r="F16" s="88"/>
      <c r="G16" s="87">
        <v>0</v>
      </c>
      <c r="H16" s="80"/>
      <c r="I16" s="87"/>
      <c r="J16" s="88"/>
      <c r="K16" s="87"/>
      <c r="L16" s="80"/>
      <c r="M16" s="87">
        <f>SUM(E16,G16,I16,K16)</f>
        <v>0</v>
      </c>
      <c r="N16" s="67"/>
      <c r="O16" s="67"/>
    </row>
    <row r="17" spans="1:18" customFormat="1" ht="30">
      <c r="A17" s="67"/>
      <c r="B17" s="67"/>
      <c r="C17" s="86" t="s">
        <v>222</v>
      </c>
      <c r="D17" s="78"/>
      <c r="E17" s="87"/>
      <c r="F17" s="88"/>
      <c r="G17" s="87"/>
      <c r="H17" s="80"/>
      <c r="I17" s="87">
        <v>0</v>
      </c>
      <c r="J17" s="88"/>
      <c r="K17" s="87"/>
      <c r="L17" s="80"/>
      <c r="M17" s="87">
        <f>SUM(E17,G17,I17,K17)</f>
        <v>0</v>
      </c>
      <c r="N17" s="67"/>
      <c r="O17" s="67"/>
    </row>
    <row r="18" spans="1:18" customFormat="1" ht="30">
      <c r="A18" s="67"/>
      <c r="B18" s="67"/>
      <c r="C18" s="93" t="s">
        <v>226</v>
      </c>
      <c r="D18" s="78"/>
      <c r="E18" s="87"/>
      <c r="F18" s="88"/>
      <c r="G18" s="87"/>
      <c r="H18" s="80"/>
      <c r="I18" s="87">
        <v>0</v>
      </c>
      <c r="J18" s="88"/>
      <c r="K18" s="87">
        <v>0</v>
      </c>
      <c r="L18" s="80"/>
      <c r="M18" s="87">
        <f>SUM(E18,G18,I18,K18)</f>
        <v>0</v>
      </c>
      <c r="N18" s="67"/>
      <c r="O18" s="67"/>
    </row>
    <row r="19" spans="1:18">
      <c r="C19" s="86" t="s">
        <v>223</v>
      </c>
      <c r="E19" s="87"/>
      <c r="F19" s="88"/>
      <c r="G19" s="87"/>
      <c r="H19" s="80"/>
      <c r="I19" s="87"/>
      <c r="J19" s="88"/>
      <c r="K19" s="80"/>
      <c r="L19" s="80"/>
      <c r="M19" s="80">
        <f>SUM(E19,G19,I19,K19)</f>
        <v>0</v>
      </c>
    </row>
    <row r="20" spans="1:18">
      <c r="C20" s="86" t="s">
        <v>224</v>
      </c>
      <c r="E20" s="101"/>
      <c r="F20" s="88"/>
      <c r="G20" s="101"/>
      <c r="H20" s="80"/>
      <c r="I20" s="101"/>
      <c r="J20" s="88"/>
      <c r="K20" s="97"/>
      <c r="L20" s="80"/>
      <c r="M20" s="97">
        <f>SUM(E20,G20,I20,K20)</f>
        <v>0</v>
      </c>
    </row>
    <row r="21" spans="1:18">
      <c r="B21" s="82"/>
      <c r="C21" s="35" t="s">
        <v>227</v>
      </c>
      <c r="E21" s="105">
        <f>SUM(E20,E14)</f>
        <v>0</v>
      </c>
      <c r="F21" s="116"/>
      <c r="G21" s="105">
        <f>SUM(G20,G14)</f>
        <v>0</v>
      </c>
      <c r="H21" s="94"/>
      <c r="I21" s="105">
        <f>SUM(I20,I14)</f>
        <v>0</v>
      </c>
      <c r="J21" s="116"/>
      <c r="K21" s="105">
        <f>SUM(K14:K20)</f>
        <v>0</v>
      </c>
      <c r="L21" s="80"/>
      <c r="M21" s="105">
        <f>SUM(M14:M20)</f>
        <v>0</v>
      </c>
    </row>
    <row r="22" spans="1:18">
      <c r="B22" s="82"/>
      <c r="E22" s="94"/>
      <c r="F22" s="94"/>
      <c r="G22" s="94"/>
      <c r="H22" s="94"/>
      <c r="I22" s="94"/>
      <c r="J22" s="94"/>
      <c r="K22" s="80"/>
      <c r="L22" s="80"/>
      <c r="M22" s="80"/>
    </row>
    <row r="23" spans="1:18">
      <c r="K23" s="80"/>
    </row>
    <row r="24" spans="1:18">
      <c r="C24" s="78" t="str">
        <f>+[2]ESF!C65</f>
        <v>Las notas en las páginas 7 a 20 son parte integral de estos Estados Financieros.</v>
      </c>
      <c r="E24" s="78"/>
      <c r="F24" s="78"/>
      <c r="G24" s="78"/>
      <c r="H24" s="78"/>
      <c r="I24" s="78"/>
      <c r="J24" s="78"/>
    </row>
    <row r="25" spans="1:18">
      <c r="C25" s="82"/>
      <c r="D25" s="82"/>
      <c r="H25" s="117"/>
      <c r="K25" s="80"/>
      <c r="L25" s="82"/>
    </row>
    <row r="26" spans="1:18">
      <c r="K26" s="80"/>
    </row>
    <row r="27" spans="1:18">
      <c r="K27" s="80"/>
    </row>
    <row r="28" spans="1:18">
      <c r="K28" s="80"/>
    </row>
    <row r="29" spans="1:18" ht="15.75">
      <c r="K29" s="39"/>
      <c r="L29" s="39"/>
      <c r="M29" s="39"/>
      <c r="N29" s="39"/>
      <c r="O29" s="39"/>
      <c r="P29" s="39"/>
      <c r="Q29" s="39"/>
      <c r="R29" s="39"/>
    </row>
  </sheetData>
  <mergeCells count="5">
    <mergeCell ref="A2:M2"/>
    <mergeCell ref="B3:M3"/>
    <mergeCell ref="B4:M4"/>
    <mergeCell ref="A5:N5"/>
    <mergeCell ref="B6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workbookViewId="0">
      <selection activeCell="B4" sqref="B4:I4"/>
    </sheetView>
  </sheetViews>
  <sheetFormatPr baseColWidth="10" defaultColWidth="11.42578125" defaultRowHeight="15"/>
  <cols>
    <col min="1" max="1" width="2.42578125" style="77" customWidth="1"/>
    <col min="2" max="2" width="3.85546875" style="78" customWidth="1"/>
    <col min="3" max="3" width="4.28515625" style="78" customWidth="1"/>
    <col min="4" max="4" width="55.140625" style="78" customWidth="1"/>
    <col min="5" max="5" width="1.7109375" style="78" customWidth="1"/>
    <col min="6" max="6" width="17.140625" style="78" customWidth="1"/>
    <col min="7" max="7" width="1.7109375" style="78" customWidth="1"/>
    <col min="8" max="8" width="14.140625" style="78" customWidth="1"/>
    <col min="9" max="9" width="2.7109375" style="78" customWidth="1"/>
    <col min="10" max="10" width="31" style="78" customWidth="1"/>
    <col min="11" max="11" width="12.5703125" style="78" customWidth="1"/>
    <col min="12" max="12" width="11.5703125" style="78" customWidth="1"/>
    <col min="13" max="13" width="11.42578125" style="78"/>
    <col min="14" max="16384" width="11.42578125" style="77"/>
  </cols>
  <sheetData>
    <row r="2" spans="2:16" ht="15.75">
      <c r="C2" s="348" t="str">
        <f>+[2]ESF!C2</f>
        <v>Entidad Modelo</v>
      </c>
      <c r="D2" s="348"/>
      <c r="E2" s="348"/>
      <c r="F2" s="348"/>
      <c r="G2" s="348"/>
      <c r="H2" s="348"/>
    </row>
    <row r="3" spans="2:16" ht="15.75">
      <c r="C3" s="348" t="s">
        <v>228</v>
      </c>
      <c r="D3" s="348"/>
      <c r="E3" s="348"/>
      <c r="F3" s="348"/>
      <c r="G3" s="348"/>
      <c r="H3" s="348"/>
    </row>
    <row r="4" spans="2:16" ht="15.75">
      <c r="B4" s="341" t="s">
        <v>410</v>
      </c>
      <c r="C4" s="341"/>
      <c r="D4" s="341"/>
      <c r="E4" s="341"/>
      <c r="F4" s="341"/>
      <c r="G4" s="341"/>
      <c r="H4" s="341"/>
      <c r="I4" s="341"/>
      <c r="J4" s="107"/>
      <c r="K4" s="107"/>
      <c r="L4" s="107"/>
      <c r="M4" s="107"/>
      <c r="N4" s="107"/>
      <c r="O4" s="107"/>
      <c r="P4" s="107"/>
    </row>
    <row r="5" spans="2:16" ht="15.75">
      <c r="C5" s="348" t="s">
        <v>2</v>
      </c>
      <c r="D5" s="348"/>
      <c r="E5" s="348"/>
      <c r="F5" s="348"/>
      <c r="G5" s="348"/>
      <c r="H5" s="348"/>
    </row>
    <row r="6" spans="2:16">
      <c r="D6" s="79"/>
      <c r="E6" s="79"/>
      <c r="F6" s="80"/>
    </row>
    <row r="7" spans="2:16">
      <c r="F7" s="81">
        <v>2022</v>
      </c>
      <c r="G7" s="1"/>
      <c r="H7" s="81"/>
    </row>
    <row r="8" spans="2:16">
      <c r="C8" s="82" t="s">
        <v>229</v>
      </c>
      <c r="D8" s="83"/>
      <c r="E8" s="83"/>
      <c r="F8" s="84"/>
      <c r="G8" s="85"/>
      <c r="H8" s="85"/>
      <c r="K8" s="80"/>
    </row>
    <row r="9" spans="2:16" customFormat="1">
      <c r="B9" s="67"/>
      <c r="C9" s="67"/>
      <c r="D9" s="86" t="s">
        <v>230</v>
      </c>
      <c r="E9" s="78"/>
      <c r="F9" s="87">
        <v>0</v>
      </c>
      <c r="G9" s="88"/>
      <c r="H9" s="87">
        <v>0</v>
      </c>
      <c r="I9" s="67"/>
      <c r="J9" s="67"/>
      <c r="K9" s="94"/>
      <c r="L9" s="67"/>
      <c r="M9" s="67"/>
    </row>
    <row r="10" spans="2:16" customFormat="1">
      <c r="B10" s="67"/>
      <c r="C10" s="67"/>
      <c r="D10" s="86" t="s">
        <v>231</v>
      </c>
      <c r="E10" s="78"/>
      <c r="F10" s="87">
        <v>0</v>
      </c>
      <c r="G10" s="88"/>
      <c r="H10" s="87">
        <v>0</v>
      </c>
      <c r="I10" s="67"/>
      <c r="J10" s="67"/>
      <c r="K10" s="94"/>
      <c r="L10" s="67"/>
      <c r="M10" s="67"/>
    </row>
    <row r="11" spans="2:16" customFormat="1">
      <c r="B11" s="67"/>
      <c r="C11" s="67"/>
      <c r="D11" s="86" t="s">
        <v>232</v>
      </c>
      <c r="E11" s="78"/>
      <c r="F11" s="87">
        <v>0</v>
      </c>
      <c r="G11" s="88"/>
      <c r="H11" s="87">
        <v>0</v>
      </c>
      <c r="I11" s="67"/>
      <c r="J11" s="67"/>
      <c r="K11" s="94"/>
      <c r="L11" s="67"/>
      <c r="M11" s="67"/>
    </row>
    <row r="12" spans="2:16">
      <c r="D12" s="86" t="s">
        <v>233</v>
      </c>
      <c r="F12" s="80"/>
      <c r="G12" s="89"/>
      <c r="H12" s="80"/>
      <c r="K12" s="80"/>
    </row>
    <row r="13" spans="2:16" customFormat="1">
      <c r="B13" s="67"/>
      <c r="C13" s="67"/>
      <c r="D13" s="86" t="s">
        <v>234</v>
      </c>
      <c r="E13" s="78"/>
      <c r="F13" s="87">
        <v>0</v>
      </c>
      <c r="G13" s="88"/>
      <c r="H13" s="87">
        <v>0</v>
      </c>
      <c r="I13" s="67"/>
      <c r="J13" s="67"/>
      <c r="K13" s="94"/>
      <c r="L13" s="67"/>
      <c r="M13" s="67"/>
    </row>
    <row r="14" spans="2:16" customFormat="1">
      <c r="B14" s="67"/>
      <c r="C14" s="67"/>
      <c r="D14" s="86" t="s">
        <v>235</v>
      </c>
      <c r="E14" s="78"/>
      <c r="F14" s="87">
        <v>0</v>
      </c>
      <c r="G14" s="88"/>
      <c r="H14" s="87">
        <v>0</v>
      </c>
      <c r="I14" s="67"/>
      <c r="J14" s="67"/>
      <c r="K14" s="94"/>
      <c r="L14" s="67"/>
      <c r="M14" s="67"/>
    </row>
    <row r="15" spans="2:16" customFormat="1">
      <c r="B15" s="67"/>
      <c r="C15" s="67"/>
      <c r="D15" s="86" t="s">
        <v>236</v>
      </c>
      <c r="E15" s="78"/>
      <c r="F15" s="87">
        <v>0</v>
      </c>
      <c r="G15" s="88"/>
      <c r="H15" s="87">
        <v>0</v>
      </c>
      <c r="I15" s="67"/>
      <c r="J15" s="67"/>
      <c r="K15" s="94"/>
      <c r="L15" s="67"/>
      <c r="M15" s="67"/>
    </row>
    <row r="16" spans="2:16" customFormat="1">
      <c r="B16" s="67"/>
      <c r="C16" s="67"/>
      <c r="D16" s="86" t="s">
        <v>237</v>
      </c>
      <c r="E16" s="78"/>
      <c r="F16" s="90">
        <v>0</v>
      </c>
      <c r="G16" s="91"/>
      <c r="H16" s="90">
        <v>0</v>
      </c>
      <c r="I16" s="67"/>
      <c r="J16" s="67"/>
      <c r="K16" s="94"/>
      <c r="L16" s="67"/>
      <c r="M16" s="67"/>
    </row>
    <row r="17" spans="2:13" customFormat="1">
      <c r="B17" s="67"/>
      <c r="C17" s="92"/>
      <c r="D17" s="93"/>
      <c r="E17" s="67"/>
      <c r="F17" s="94"/>
      <c r="G17" s="95"/>
      <c r="H17" s="94"/>
      <c r="I17" s="67"/>
      <c r="J17" s="67"/>
      <c r="K17" s="94"/>
      <c r="L17" s="67"/>
      <c r="M17" s="67"/>
    </row>
    <row r="18" spans="2:13" customFormat="1" ht="30">
      <c r="B18" s="67"/>
      <c r="C18" s="67"/>
      <c r="D18" s="86" t="s">
        <v>238</v>
      </c>
      <c r="E18" s="78"/>
      <c r="F18" s="87">
        <v>0</v>
      </c>
      <c r="G18" s="88"/>
      <c r="H18" s="90">
        <v>0</v>
      </c>
      <c r="I18" s="67"/>
      <c r="J18" s="67"/>
      <c r="K18" s="94"/>
      <c r="L18" s="67"/>
      <c r="M18" s="67"/>
    </row>
    <row r="19" spans="2:13">
      <c r="D19" s="86" t="s">
        <v>239</v>
      </c>
      <c r="F19" s="80"/>
      <c r="G19" s="89"/>
      <c r="H19" s="96"/>
      <c r="K19" s="80"/>
    </row>
    <row r="20" spans="2:13" customFormat="1">
      <c r="B20" s="67"/>
      <c r="C20" s="67"/>
      <c r="D20" s="86" t="s">
        <v>240</v>
      </c>
      <c r="E20" s="78"/>
      <c r="F20" s="87"/>
      <c r="G20" s="88"/>
      <c r="H20" s="90"/>
      <c r="I20" s="67"/>
      <c r="J20" s="67"/>
      <c r="K20" s="94"/>
      <c r="L20" s="67"/>
      <c r="M20" s="67"/>
    </row>
    <row r="21" spans="2:13" customFormat="1">
      <c r="B21" s="67"/>
      <c r="C21" s="67"/>
      <c r="D21" s="86" t="s">
        <v>241</v>
      </c>
      <c r="E21" s="78"/>
      <c r="F21" s="87">
        <v>0</v>
      </c>
      <c r="G21" s="88"/>
      <c r="H21" s="90">
        <v>0</v>
      </c>
      <c r="I21" s="67"/>
      <c r="J21" s="67"/>
      <c r="K21" s="94"/>
      <c r="L21" s="67"/>
      <c r="M21" s="67"/>
    </row>
    <row r="22" spans="2:13">
      <c r="D22" s="86" t="s">
        <v>242</v>
      </c>
      <c r="F22" s="80"/>
      <c r="G22" s="89"/>
      <c r="H22" s="96"/>
      <c r="K22" s="80"/>
    </row>
    <row r="23" spans="2:13" customFormat="1">
      <c r="B23" s="67"/>
      <c r="C23" s="67"/>
      <c r="D23" s="86" t="s">
        <v>243</v>
      </c>
      <c r="E23" s="78"/>
      <c r="F23" s="87">
        <v>0</v>
      </c>
      <c r="G23" s="88"/>
      <c r="H23" s="90"/>
      <c r="I23" s="67"/>
      <c r="J23" s="67"/>
      <c r="K23" s="94"/>
      <c r="L23" s="67"/>
      <c r="M23" s="67"/>
    </row>
    <row r="24" spans="2:13" customFormat="1">
      <c r="B24" s="67"/>
      <c r="C24" s="67"/>
      <c r="D24" s="86" t="s">
        <v>244</v>
      </c>
      <c r="E24" s="78"/>
      <c r="F24" s="87">
        <v>0</v>
      </c>
      <c r="G24" s="88"/>
      <c r="H24" s="90">
        <v>0</v>
      </c>
      <c r="I24" s="67"/>
      <c r="J24" s="67"/>
      <c r="K24" s="94"/>
      <c r="L24" s="67"/>
      <c r="M24" s="67"/>
    </row>
    <row r="25" spans="2:13">
      <c r="D25" s="86" t="s">
        <v>245</v>
      </c>
      <c r="F25" s="97"/>
      <c r="G25" s="98"/>
      <c r="H25" s="97">
        <v>0</v>
      </c>
      <c r="I25" s="108"/>
      <c r="J25" s="108"/>
      <c r="K25" s="80"/>
    </row>
    <row r="26" spans="2:13">
      <c r="C26" s="82" t="s">
        <v>246</v>
      </c>
      <c r="F26" s="99">
        <f>SUM(F9:F25)</f>
        <v>0</v>
      </c>
      <c r="G26" s="98"/>
      <c r="H26" s="99">
        <f>SUM(H9:H25)</f>
        <v>0</v>
      </c>
      <c r="K26" s="80"/>
      <c r="L26" s="80"/>
    </row>
    <row r="27" spans="2:13">
      <c r="D27" s="78" t="s">
        <v>102</v>
      </c>
      <c r="F27" s="96"/>
      <c r="G27" s="80"/>
      <c r="H27" s="96"/>
    </row>
    <row r="28" spans="2:13">
      <c r="C28" s="82" t="s">
        <v>247</v>
      </c>
      <c r="D28" s="83"/>
      <c r="E28" s="83"/>
      <c r="F28" s="100"/>
      <c r="G28" s="80"/>
      <c r="H28" s="80"/>
      <c r="K28" s="80"/>
    </row>
    <row r="29" spans="2:13" customFormat="1">
      <c r="B29" s="67"/>
      <c r="C29" s="67"/>
      <c r="D29" s="86" t="s">
        <v>248</v>
      </c>
      <c r="E29" s="78"/>
      <c r="F29" s="87">
        <v>0</v>
      </c>
      <c r="G29" s="88"/>
      <c r="H29" s="87">
        <v>0</v>
      </c>
      <c r="I29" s="67"/>
      <c r="J29" s="67"/>
      <c r="K29" s="94"/>
      <c r="L29" s="67"/>
      <c r="M29" s="67"/>
    </row>
    <row r="30" spans="2:13" customFormat="1">
      <c r="B30" s="67"/>
      <c r="C30" s="67"/>
      <c r="D30" s="86" t="s">
        <v>249</v>
      </c>
      <c r="E30" s="78"/>
      <c r="F30" s="87">
        <v>0</v>
      </c>
      <c r="G30" s="88"/>
      <c r="H30" s="87">
        <v>0</v>
      </c>
      <c r="I30" s="67"/>
      <c r="J30" s="67"/>
      <c r="K30" s="94"/>
      <c r="L30" s="67"/>
      <c r="M30" s="67"/>
    </row>
    <row r="31" spans="2:13" customFormat="1" ht="30">
      <c r="B31" s="67"/>
      <c r="C31" s="67"/>
      <c r="D31" s="86" t="s">
        <v>250</v>
      </c>
      <c r="E31" s="78"/>
      <c r="F31" s="87">
        <v>0</v>
      </c>
      <c r="G31" s="88"/>
      <c r="H31" s="87">
        <v>0</v>
      </c>
      <c r="I31" s="67"/>
      <c r="J31" s="67"/>
      <c r="K31" s="94"/>
      <c r="L31" s="67"/>
      <c r="M31" s="67"/>
    </row>
    <row r="32" spans="2:13" customFormat="1" ht="30">
      <c r="B32" s="67"/>
      <c r="C32" s="67"/>
      <c r="D32" s="86" t="s">
        <v>251</v>
      </c>
      <c r="E32" s="78"/>
      <c r="F32" s="87">
        <v>0</v>
      </c>
      <c r="G32" s="88"/>
      <c r="H32" s="87">
        <v>0</v>
      </c>
      <c r="I32" s="67"/>
      <c r="J32" s="67"/>
      <c r="K32" s="94"/>
      <c r="L32" s="67"/>
      <c r="M32" s="67"/>
    </row>
    <row r="33" spans="2:13" customFormat="1" ht="30">
      <c r="B33" s="67"/>
      <c r="C33" s="67"/>
      <c r="D33" s="86" t="s">
        <v>252</v>
      </c>
      <c r="E33" s="78"/>
      <c r="F33" s="87">
        <v>0</v>
      </c>
      <c r="G33" s="88"/>
      <c r="H33" s="87">
        <v>0</v>
      </c>
      <c r="I33" s="67"/>
      <c r="J33" s="67"/>
      <c r="K33" s="94"/>
      <c r="L33" s="67"/>
      <c r="M33" s="67"/>
    </row>
    <row r="34" spans="2:13" customFormat="1">
      <c r="B34" s="67"/>
      <c r="C34" s="67"/>
      <c r="D34" s="86" t="s">
        <v>237</v>
      </c>
      <c r="E34" s="78"/>
      <c r="F34" s="87">
        <v>0</v>
      </c>
      <c r="G34" s="88"/>
      <c r="H34" s="87">
        <v>0</v>
      </c>
      <c r="I34" s="67"/>
      <c r="J34" s="67"/>
      <c r="K34" s="94"/>
      <c r="L34" s="67"/>
      <c r="M34" s="67"/>
    </row>
    <row r="35" spans="2:13" customFormat="1">
      <c r="B35" s="67"/>
      <c r="C35" s="92"/>
      <c r="D35" s="93"/>
      <c r="E35" s="67"/>
      <c r="F35" s="94"/>
      <c r="G35" s="95"/>
      <c r="H35" s="94"/>
      <c r="I35" s="67"/>
      <c r="J35" s="67"/>
      <c r="K35" s="94"/>
      <c r="L35" s="67"/>
      <c r="M35" s="67"/>
    </row>
    <row r="36" spans="2:13">
      <c r="D36" s="86" t="s">
        <v>253</v>
      </c>
      <c r="F36" s="80"/>
      <c r="G36" s="89"/>
      <c r="H36" s="80"/>
      <c r="K36" s="80"/>
    </row>
    <row r="37" spans="2:13" ht="30">
      <c r="D37" s="86" t="s">
        <v>254</v>
      </c>
      <c r="F37" s="97"/>
      <c r="G37" s="89"/>
      <c r="H37" s="97"/>
      <c r="K37" s="80"/>
    </row>
    <row r="38" spans="2:13" customFormat="1" ht="30">
      <c r="B38" s="67"/>
      <c r="C38" s="67"/>
      <c r="D38" s="86" t="s">
        <v>255</v>
      </c>
      <c r="E38" s="78"/>
      <c r="F38" s="87">
        <v>0</v>
      </c>
      <c r="G38" s="88"/>
      <c r="H38" s="87">
        <v>0</v>
      </c>
      <c r="I38" s="67"/>
      <c r="J38" s="67"/>
      <c r="K38" s="94"/>
      <c r="L38" s="67"/>
      <c r="M38" s="67"/>
    </row>
    <row r="39" spans="2:13" customFormat="1" ht="30">
      <c r="B39" s="67"/>
      <c r="C39" s="67"/>
      <c r="D39" s="86" t="s">
        <v>256</v>
      </c>
      <c r="E39" s="78"/>
      <c r="F39" s="87">
        <v>0</v>
      </c>
      <c r="G39" s="88"/>
      <c r="H39" s="87">
        <v>0</v>
      </c>
      <c r="I39" s="67"/>
      <c r="J39" s="67"/>
      <c r="K39" s="94"/>
      <c r="L39" s="67"/>
      <c r="M39" s="67"/>
    </row>
    <row r="40" spans="2:13" customFormat="1" ht="30">
      <c r="B40" s="67"/>
      <c r="C40" s="67"/>
      <c r="D40" s="86" t="s">
        <v>257</v>
      </c>
      <c r="E40" s="78"/>
      <c r="F40" s="87">
        <v>0</v>
      </c>
      <c r="G40" s="88"/>
      <c r="H40" s="87">
        <v>0</v>
      </c>
      <c r="I40" s="67"/>
      <c r="J40" s="67"/>
      <c r="K40" s="94"/>
      <c r="L40" s="67"/>
      <c r="M40" s="67"/>
    </row>
    <row r="41" spans="2:13" customFormat="1">
      <c r="B41" s="67"/>
      <c r="C41" s="67"/>
      <c r="D41" s="86" t="s">
        <v>258</v>
      </c>
      <c r="E41" s="78"/>
      <c r="F41" s="87">
        <v>0</v>
      </c>
      <c r="G41" s="88"/>
      <c r="H41" s="87">
        <v>0</v>
      </c>
      <c r="I41" s="67"/>
      <c r="J41" s="67"/>
      <c r="K41" s="94"/>
      <c r="L41" s="67"/>
      <c r="M41" s="67"/>
    </row>
    <row r="42" spans="2:13" customFormat="1">
      <c r="B42" s="67"/>
      <c r="C42" s="67"/>
      <c r="D42" s="86" t="s">
        <v>245</v>
      </c>
      <c r="E42" s="78"/>
      <c r="F42" s="101">
        <v>0</v>
      </c>
      <c r="G42" s="91"/>
      <c r="H42" s="101">
        <v>0</v>
      </c>
      <c r="I42" s="109"/>
      <c r="J42" s="109"/>
      <c r="K42" s="94"/>
      <c r="L42" s="67"/>
      <c r="M42" s="67"/>
    </row>
    <row r="43" spans="2:13">
      <c r="C43" s="82" t="s">
        <v>259</v>
      </c>
      <c r="F43" s="99">
        <f>SUM(F29:F42)</f>
        <v>0</v>
      </c>
      <c r="G43" s="98"/>
      <c r="H43" s="99">
        <f>SUM(H29:H42)</f>
        <v>0</v>
      </c>
      <c r="K43" s="80"/>
      <c r="L43" s="80"/>
    </row>
    <row r="44" spans="2:13">
      <c r="C44" s="82"/>
      <c r="F44" s="96"/>
      <c r="G44" s="80"/>
      <c r="H44" s="96"/>
    </row>
    <row r="45" spans="2:13" customFormat="1">
      <c r="B45" s="67"/>
      <c r="C45" s="92" t="s">
        <v>260</v>
      </c>
      <c r="D45" s="102"/>
      <c r="E45" s="102"/>
      <c r="F45" s="100"/>
      <c r="G45" s="80"/>
      <c r="H45" s="80"/>
      <c r="I45" s="78"/>
      <c r="J45" s="78"/>
      <c r="K45" s="80"/>
      <c r="L45" s="67"/>
      <c r="M45" s="67"/>
    </row>
    <row r="46" spans="2:13" customFormat="1">
      <c r="B46" s="67"/>
      <c r="C46" s="67"/>
      <c r="D46" s="86" t="s">
        <v>261</v>
      </c>
      <c r="E46" s="78"/>
      <c r="F46" s="87">
        <v>0</v>
      </c>
      <c r="G46" s="88"/>
      <c r="H46" s="87">
        <v>0</v>
      </c>
      <c r="I46" s="67"/>
      <c r="J46" s="67"/>
      <c r="K46" s="94"/>
      <c r="L46" s="67"/>
      <c r="M46" s="67"/>
    </row>
    <row r="47" spans="2:13" customFormat="1">
      <c r="B47" s="67"/>
      <c r="C47" s="67"/>
      <c r="D47" s="86" t="s">
        <v>262</v>
      </c>
      <c r="E47" s="78"/>
      <c r="F47" s="87">
        <v>0</v>
      </c>
      <c r="G47" s="88"/>
      <c r="H47" s="87">
        <v>0</v>
      </c>
      <c r="I47" s="67"/>
      <c r="J47" s="67"/>
      <c r="K47" s="94"/>
      <c r="L47" s="67"/>
      <c r="M47" s="67"/>
    </row>
    <row r="48" spans="2:13" customFormat="1">
      <c r="B48" s="67"/>
      <c r="C48" s="67"/>
      <c r="D48" s="86" t="s">
        <v>263</v>
      </c>
      <c r="E48" s="78"/>
      <c r="F48" s="87">
        <v>0</v>
      </c>
      <c r="G48" s="88"/>
      <c r="H48" s="87">
        <v>0</v>
      </c>
      <c r="I48" s="67"/>
      <c r="J48" s="67"/>
      <c r="K48" s="94"/>
      <c r="L48" s="67"/>
      <c r="M48" s="67"/>
    </row>
    <row r="49" spans="2:13" customFormat="1" ht="30">
      <c r="B49" s="67"/>
      <c r="C49" s="67"/>
      <c r="D49" s="86" t="s">
        <v>264</v>
      </c>
      <c r="E49" s="78"/>
      <c r="F49" s="87">
        <v>0</v>
      </c>
      <c r="G49" s="88"/>
      <c r="H49" s="87">
        <v>0</v>
      </c>
      <c r="I49" s="67"/>
      <c r="J49" s="67"/>
      <c r="K49" s="94"/>
      <c r="L49" s="67"/>
      <c r="M49" s="67"/>
    </row>
    <row r="50" spans="2:13" customFormat="1">
      <c r="B50" s="67"/>
      <c r="C50" s="67"/>
      <c r="D50" s="86" t="s">
        <v>237</v>
      </c>
      <c r="E50" s="78"/>
      <c r="F50" s="87">
        <v>0</v>
      </c>
      <c r="G50" s="88"/>
      <c r="H50" s="87">
        <v>0</v>
      </c>
      <c r="I50" s="67"/>
      <c r="J50" s="67"/>
      <c r="K50" s="94"/>
      <c r="L50" s="67"/>
      <c r="M50" s="67"/>
    </row>
    <row r="51" spans="2:13" customFormat="1">
      <c r="B51" s="67"/>
      <c r="C51" s="92"/>
      <c r="D51" s="93"/>
      <c r="E51" s="67"/>
      <c r="F51" s="94"/>
      <c r="G51" s="95"/>
      <c r="H51" s="94"/>
      <c r="I51" s="67"/>
      <c r="J51" s="67"/>
      <c r="K51" s="94"/>
      <c r="L51" s="67"/>
      <c r="M51" s="67"/>
    </row>
    <row r="52" spans="2:13" customFormat="1" ht="30">
      <c r="B52" s="67"/>
      <c r="C52" s="67"/>
      <c r="D52" s="86" t="s">
        <v>265</v>
      </c>
      <c r="E52" s="78"/>
      <c r="F52" s="87">
        <v>0</v>
      </c>
      <c r="G52" s="88"/>
      <c r="H52" s="87">
        <v>0</v>
      </c>
      <c r="I52" s="67"/>
      <c r="J52" s="67"/>
      <c r="K52" s="94"/>
      <c r="L52" s="67"/>
      <c r="M52" s="67"/>
    </row>
    <row r="53" spans="2:13" customFormat="1" ht="30">
      <c r="B53" s="67"/>
      <c r="C53" s="67"/>
      <c r="D53" s="86" t="s">
        <v>266</v>
      </c>
      <c r="E53" s="78"/>
      <c r="F53" s="87">
        <v>0</v>
      </c>
      <c r="G53" s="88"/>
      <c r="H53" s="87">
        <v>0</v>
      </c>
      <c r="I53" s="67"/>
      <c r="J53" s="67"/>
      <c r="K53" s="94"/>
      <c r="L53" s="67"/>
      <c r="M53" s="67"/>
    </row>
    <row r="54" spans="2:13" customFormat="1">
      <c r="B54" s="67"/>
      <c r="C54" s="67"/>
      <c r="D54" s="86" t="s">
        <v>267</v>
      </c>
      <c r="E54" s="78"/>
      <c r="F54" s="87">
        <v>0</v>
      </c>
      <c r="G54" s="88"/>
      <c r="H54" s="87">
        <v>0</v>
      </c>
      <c r="I54" s="67"/>
      <c r="J54" s="67"/>
      <c r="K54" s="94"/>
      <c r="L54" s="67"/>
      <c r="M54" s="67"/>
    </row>
    <row r="55" spans="2:13" customFormat="1">
      <c r="B55" s="67"/>
      <c r="C55" s="67"/>
      <c r="D55" s="86" t="s">
        <v>268</v>
      </c>
      <c r="E55" s="78"/>
      <c r="F55" s="87">
        <v>0</v>
      </c>
      <c r="G55" s="88"/>
      <c r="H55" s="87">
        <v>0</v>
      </c>
      <c r="I55" s="67"/>
      <c r="J55" s="67"/>
      <c r="K55" s="94"/>
      <c r="L55" s="67"/>
      <c r="M55" s="67"/>
    </row>
    <row r="56" spans="2:13" customFormat="1" ht="30">
      <c r="B56" s="67"/>
      <c r="C56" s="67"/>
      <c r="D56" s="86" t="s">
        <v>269</v>
      </c>
      <c r="E56" s="78"/>
      <c r="F56" s="87">
        <v>0</v>
      </c>
      <c r="G56" s="88"/>
      <c r="H56" s="87">
        <v>0</v>
      </c>
      <c r="I56" s="67"/>
      <c r="J56" s="67"/>
      <c r="K56" s="94"/>
      <c r="L56" s="67"/>
      <c r="M56" s="67"/>
    </row>
    <row r="57" spans="2:13" customFormat="1">
      <c r="B57" s="67"/>
      <c r="C57" s="67"/>
      <c r="D57" s="86" t="s">
        <v>245</v>
      </c>
      <c r="E57" s="78"/>
      <c r="F57" s="101">
        <v>0</v>
      </c>
      <c r="G57" s="91"/>
      <c r="H57" s="101">
        <v>0</v>
      </c>
      <c r="I57" s="109"/>
      <c r="J57" s="109"/>
      <c r="K57" s="94"/>
      <c r="L57" s="67"/>
      <c r="M57" s="67"/>
    </row>
    <row r="58" spans="2:13" customFormat="1">
      <c r="B58" s="67"/>
      <c r="C58" s="92" t="s">
        <v>270</v>
      </c>
      <c r="D58" s="103"/>
      <c r="E58" s="67"/>
      <c r="F58" s="99">
        <f>SUM(F46:F57)</f>
        <v>0</v>
      </c>
      <c r="G58" s="91"/>
      <c r="H58" s="99">
        <f>SUM(H46:H57)</f>
        <v>0</v>
      </c>
      <c r="I58" s="67"/>
      <c r="J58" s="67"/>
      <c r="K58" s="94"/>
      <c r="L58" s="94"/>
      <c r="M58" s="67"/>
    </row>
    <row r="59" spans="2:13" customFormat="1">
      <c r="B59" s="67"/>
      <c r="C59" s="92"/>
      <c r="D59" s="103"/>
      <c r="E59" s="67"/>
      <c r="F59" s="95"/>
      <c r="G59" s="94"/>
      <c r="H59" s="95"/>
      <c r="I59" s="67"/>
      <c r="J59" s="67"/>
      <c r="K59" s="94"/>
      <c r="L59" s="67"/>
      <c r="M59" s="67"/>
    </row>
    <row r="60" spans="2:13">
      <c r="C60" s="104" t="s">
        <v>271</v>
      </c>
      <c r="F60" s="80">
        <f>+F26+F43</f>
        <v>0</v>
      </c>
      <c r="G60" s="89"/>
      <c r="H60" s="80">
        <f>SUM(H26,H43,H58)</f>
        <v>0</v>
      </c>
      <c r="K60" s="80"/>
      <c r="L60" s="80"/>
    </row>
    <row r="61" spans="2:13">
      <c r="C61" s="78" t="s">
        <v>272</v>
      </c>
      <c r="F61" s="97"/>
      <c r="G61" s="89"/>
      <c r="H61" s="97"/>
      <c r="K61" s="80"/>
    </row>
    <row r="62" spans="2:13">
      <c r="C62" s="82" t="s">
        <v>273</v>
      </c>
      <c r="F62" s="105">
        <f>SUM(F60:F61)</f>
        <v>0</v>
      </c>
      <c r="G62" s="106"/>
      <c r="H62" s="105">
        <f>SUM(H60:H61)</f>
        <v>0</v>
      </c>
      <c r="K62" s="80"/>
    </row>
    <row r="63" spans="2:13">
      <c r="C63" s="82"/>
      <c r="F63" s="85"/>
      <c r="G63" s="85"/>
      <c r="H63" s="85"/>
    </row>
    <row r="65" spans="3:15">
      <c r="C65" s="78" t="str">
        <f>+[2]ESF!C65</f>
        <v>Las notas en las páginas 7 a 20 son parte integral de estos Estados Financieros.</v>
      </c>
      <c r="H65" s="80"/>
      <c r="N65" s="78"/>
      <c r="O65" s="78"/>
    </row>
    <row r="66" spans="3:15">
      <c r="D66" s="82"/>
      <c r="E66" s="82"/>
      <c r="H66" s="80"/>
    </row>
    <row r="67" spans="3:15">
      <c r="H67" s="80"/>
    </row>
    <row r="68" spans="3:15">
      <c r="D68" s="78" t="s">
        <v>274</v>
      </c>
      <c r="F68" s="80"/>
      <c r="H68" s="80"/>
    </row>
    <row r="69" spans="3:15">
      <c r="F69" s="80"/>
      <c r="H69" s="110"/>
    </row>
    <row r="70" spans="3:15">
      <c r="F70" s="80"/>
    </row>
    <row r="71" spans="3:15">
      <c r="F71" s="80"/>
    </row>
    <row r="85" spans="6:8">
      <c r="F85" s="111"/>
      <c r="G85" s="111"/>
      <c r="H85" s="111"/>
    </row>
    <row r="86" spans="6:8">
      <c r="F86" s="111"/>
      <c r="G86" s="111"/>
      <c r="H86" s="111"/>
    </row>
    <row r="87" spans="6:8">
      <c r="F87" s="111"/>
      <c r="G87" s="111"/>
      <c r="H87" s="111"/>
    </row>
    <row r="88" spans="6:8">
      <c r="F88" s="111"/>
      <c r="G88" s="111"/>
      <c r="H88" s="111"/>
    </row>
    <row r="89" spans="6:8">
      <c r="F89" s="111"/>
      <c r="G89" s="111"/>
      <c r="H89" s="111"/>
    </row>
    <row r="90" spans="6:8">
      <c r="F90" s="111"/>
      <c r="G90" s="111"/>
      <c r="H90" s="111"/>
    </row>
    <row r="91" spans="6:8">
      <c r="F91" s="111"/>
      <c r="G91" s="111"/>
      <c r="H91" s="111"/>
    </row>
    <row r="92" spans="6:8">
      <c r="F92" s="111"/>
      <c r="G92" s="111"/>
      <c r="H92" s="111"/>
    </row>
    <row r="93" spans="6:8">
      <c r="F93" s="111"/>
      <c r="G93" s="111"/>
      <c r="H93" s="111"/>
    </row>
    <row r="94" spans="6:8">
      <c r="F94" s="111"/>
      <c r="G94" s="111"/>
      <c r="H94" s="111"/>
    </row>
    <row r="95" spans="6:8">
      <c r="F95" s="111"/>
      <c r="G95" s="111"/>
      <c r="H95" s="111"/>
    </row>
  </sheetData>
  <mergeCells count="4">
    <mergeCell ref="C2:H2"/>
    <mergeCell ref="C3:H3"/>
    <mergeCell ref="B4:I4"/>
    <mergeCell ref="C5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B1" zoomScale="86" zoomScaleNormal="86" workbookViewId="0">
      <pane ySplit="7" topLeftCell="A8" activePane="bottomLeft" state="frozen"/>
      <selection pane="bottomLeft" activeCell="C23" sqref="C23"/>
    </sheetView>
  </sheetViews>
  <sheetFormatPr baseColWidth="10" defaultColWidth="11" defaultRowHeight="15"/>
  <cols>
    <col min="1" max="1" width="22.28515625" hidden="1" customWidth="1"/>
    <col min="2" max="2" width="70.5703125" customWidth="1"/>
    <col min="3" max="3" width="11.7109375" bestFit="1" customWidth="1"/>
    <col min="5" max="5" width="16.140625" customWidth="1"/>
  </cols>
  <sheetData>
    <row r="1" spans="1:12" ht="15.75">
      <c r="B1" s="341" t="s">
        <v>0</v>
      </c>
      <c r="C1" s="341"/>
      <c r="D1" s="39"/>
      <c r="E1" s="39"/>
      <c r="F1" s="39"/>
      <c r="G1" s="39"/>
    </row>
    <row r="2" spans="1:12" ht="18.75">
      <c r="B2" s="349" t="s">
        <v>275</v>
      </c>
      <c r="C2" s="349"/>
      <c r="D2" s="40"/>
    </row>
    <row r="3" spans="1:12" ht="15.75">
      <c r="B3" s="341" t="s">
        <v>459</v>
      </c>
      <c r="C3" s="342"/>
      <c r="D3" s="39"/>
      <c r="E3" s="39"/>
      <c r="F3" s="39"/>
      <c r="G3" s="187"/>
      <c r="H3" s="187"/>
      <c r="I3" s="187"/>
      <c r="J3" s="187"/>
      <c r="K3" s="187"/>
      <c r="L3" s="187"/>
    </row>
    <row r="4" spans="1:12" ht="18.75">
      <c r="B4" s="349" t="s">
        <v>2</v>
      </c>
      <c r="C4" s="349"/>
      <c r="D4" s="40"/>
    </row>
    <row r="5" spans="1:12">
      <c r="C5" s="61"/>
    </row>
    <row r="6" spans="1:12" ht="15.75">
      <c r="A6" s="62"/>
      <c r="C6" s="61"/>
    </row>
    <row r="7" spans="1:12" ht="15" customHeight="1">
      <c r="A7" s="198" t="s">
        <v>276</v>
      </c>
      <c r="B7" s="201" t="s">
        <v>277</v>
      </c>
      <c r="C7" s="201" t="s">
        <v>278</v>
      </c>
    </row>
    <row r="8" spans="1:12" s="22" customFormat="1" ht="15.75">
      <c r="A8" s="63"/>
      <c r="B8" s="19" t="s">
        <v>13</v>
      </c>
      <c r="C8" s="178"/>
    </row>
    <row r="9" spans="1:12" s="22" customFormat="1" ht="15.75">
      <c r="A9" s="64">
        <v>300105134</v>
      </c>
      <c r="B9" s="19" t="s">
        <v>279</v>
      </c>
      <c r="C9" s="56"/>
    </row>
    <row r="10" spans="1:12" s="22" customFormat="1" ht="15.75">
      <c r="A10" s="65"/>
      <c r="B10" s="19" t="s">
        <v>280</v>
      </c>
      <c r="C10" s="56"/>
      <c r="D10" s="66"/>
    </row>
    <row r="11" spans="1:12" s="22" customFormat="1" ht="15.75">
      <c r="A11" s="41" t="s">
        <v>281</v>
      </c>
      <c r="B11" s="19" t="s">
        <v>282</v>
      </c>
      <c r="C11" s="56"/>
      <c r="D11" s="66"/>
    </row>
    <row r="12" spans="1:12" s="22" customFormat="1" ht="15.75">
      <c r="A12" s="41" t="s">
        <v>283</v>
      </c>
      <c r="B12" s="19" t="s">
        <v>284</v>
      </c>
      <c r="C12" s="56">
        <v>222.69000000000233</v>
      </c>
      <c r="D12" s="66"/>
    </row>
    <row r="13" spans="1:12" s="22" customFormat="1" ht="15.75">
      <c r="A13" s="41" t="s">
        <v>285</v>
      </c>
      <c r="B13" s="19" t="s">
        <v>286</v>
      </c>
      <c r="C13" s="56"/>
      <c r="D13" s="66"/>
    </row>
    <row r="14" spans="1:12" s="22" customFormat="1" ht="15.75">
      <c r="A14" s="41" t="s">
        <v>287</v>
      </c>
      <c r="B14" s="19" t="s">
        <v>288</v>
      </c>
      <c r="C14" s="56"/>
      <c r="D14" s="66"/>
    </row>
    <row r="15" spans="1:12" s="22" customFormat="1" ht="15.75">
      <c r="A15" s="41" t="s">
        <v>289</v>
      </c>
      <c r="B15" s="19" t="s">
        <v>290</v>
      </c>
      <c r="C15" s="56"/>
      <c r="D15" s="66"/>
    </row>
    <row r="16" spans="1:12" ht="15.75">
      <c r="A16" s="41" t="s">
        <v>291</v>
      </c>
      <c r="B16" s="19" t="s">
        <v>292</v>
      </c>
      <c r="C16" s="56"/>
      <c r="D16" s="67"/>
    </row>
    <row r="17" spans="1:9" ht="15.75">
      <c r="A17" s="41"/>
      <c r="B17" s="19" t="s">
        <v>293</v>
      </c>
      <c r="C17" s="56"/>
      <c r="D17" s="67"/>
      <c r="I17" s="22"/>
    </row>
    <row r="18" spans="1:9" ht="15.75">
      <c r="A18" s="41"/>
      <c r="B18" s="12" t="s">
        <v>294</v>
      </c>
      <c r="C18" s="56">
        <v>13865807.670000006</v>
      </c>
      <c r="D18" s="67"/>
      <c r="E18" s="68"/>
      <c r="I18" s="22"/>
    </row>
    <row r="19" spans="1:9" ht="15.75">
      <c r="A19" s="41"/>
      <c r="B19" s="12" t="s">
        <v>295</v>
      </c>
      <c r="C19" s="56"/>
      <c r="D19" s="67"/>
      <c r="I19" s="22"/>
    </row>
    <row r="20" spans="1:9" ht="15.75">
      <c r="A20" s="69"/>
      <c r="B20" s="12" t="s">
        <v>296</v>
      </c>
      <c r="C20" s="56"/>
      <c r="D20" s="67"/>
      <c r="I20" s="22"/>
    </row>
    <row r="21" spans="1:9" ht="15.75">
      <c r="A21" s="69"/>
      <c r="B21" s="12" t="s">
        <v>297</v>
      </c>
      <c r="C21" s="56">
        <v>3946173.9300000011</v>
      </c>
      <c r="D21" s="67"/>
    </row>
    <row r="22" spans="1:9" ht="15.75">
      <c r="A22" s="69"/>
      <c r="B22" s="65" t="s">
        <v>298</v>
      </c>
      <c r="C22" s="14">
        <f>SUM(C8:C21)</f>
        <v>17812204.290000007</v>
      </c>
      <c r="D22" s="67"/>
    </row>
    <row r="23" spans="1:9" ht="15.75">
      <c r="A23" s="62"/>
      <c r="B23" s="70"/>
      <c r="C23" s="15"/>
    </row>
    <row r="24" spans="1:9" ht="15.75">
      <c r="A24" s="62"/>
      <c r="B24" s="15"/>
      <c r="C24" s="71"/>
    </row>
    <row r="25" spans="1:9" ht="15" customHeight="1">
      <c r="A25" s="72" t="s">
        <v>276</v>
      </c>
      <c r="B25" s="73" t="s">
        <v>299</v>
      </c>
      <c r="C25" s="72" t="s">
        <v>278</v>
      </c>
    </row>
    <row r="26" spans="1:9" ht="15.75">
      <c r="A26" s="41">
        <v>9995028000</v>
      </c>
      <c r="B26" s="12" t="s">
        <v>300</v>
      </c>
      <c r="C26" s="56"/>
    </row>
    <row r="27" spans="1:9" ht="15.75">
      <c r="A27" s="41">
        <v>9995028001</v>
      </c>
      <c r="B27" s="12" t="s">
        <v>301</v>
      </c>
      <c r="C27" s="56"/>
    </row>
    <row r="28" spans="1:9" ht="15.75">
      <c r="A28" s="41">
        <v>2110003000</v>
      </c>
      <c r="B28" s="74" t="s">
        <v>302</v>
      </c>
      <c r="C28" s="56"/>
    </row>
    <row r="29" spans="1:9" ht="15.75">
      <c r="A29" s="41">
        <v>9998014000</v>
      </c>
      <c r="B29" s="74" t="s">
        <v>303</v>
      </c>
      <c r="C29" s="37"/>
    </row>
    <row r="30" spans="1:9" ht="15.75">
      <c r="A30" s="41"/>
      <c r="B30" s="12" t="s">
        <v>304</v>
      </c>
      <c r="C30" s="75"/>
    </row>
    <row r="31" spans="1:9" ht="15.75">
      <c r="A31" s="41">
        <v>100198000</v>
      </c>
      <c r="B31" s="12" t="s">
        <v>305</v>
      </c>
      <c r="C31" s="37"/>
    </row>
    <row r="32" spans="1:9" ht="15.75">
      <c r="A32" s="41">
        <v>100198001</v>
      </c>
      <c r="B32" s="12" t="s">
        <v>306</v>
      </c>
      <c r="C32" s="75"/>
    </row>
    <row r="33" spans="1:3" ht="15.75">
      <c r="A33" s="41"/>
      <c r="B33" s="65" t="s">
        <v>307</v>
      </c>
      <c r="C33" s="76"/>
    </row>
    <row r="34" spans="1:3" ht="15.75">
      <c r="A34" s="62"/>
    </row>
    <row r="35" spans="1:3" ht="15.75">
      <c r="B35" s="65" t="s">
        <v>308</v>
      </c>
      <c r="C35" s="76">
        <f>+C22+C33</f>
        <v>17812204.290000007</v>
      </c>
    </row>
  </sheetData>
  <mergeCells count="4">
    <mergeCell ref="B1:C1"/>
    <mergeCell ref="B2:C2"/>
    <mergeCell ref="B3:C3"/>
    <mergeCell ref="B4:C4"/>
  </mergeCells>
  <pageMargins left="0.51181102362204722" right="0.11811023622047245" top="0.74803149606299213" bottom="0.74803149606299213" header="0.31496062992125984" footer="0.31496062992125984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A6" sqref="A6:B6"/>
    </sheetView>
  </sheetViews>
  <sheetFormatPr baseColWidth="10" defaultColWidth="11" defaultRowHeight="15"/>
  <cols>
    <col min="1" max="1" width="59" customWidth="1"/>
    <col min="2" max="2" width="18" customWidth="1"/>
  </cols>
  <sheetData>
    <row r="3" spans="1:2" ht="15.75">
      <c r="A3" s="341" t="s">
        <v>0</v>
      </c>
      <c r="B3" s="341"/>
    </row>
    <row r="4" spans="1:2" ht="18.75">
      <c r="A4" s="349" t="s">
        <v>309</v>
      </c>
      <c r="B4" s="349"/>
    </row>
    <row r="5" spans="1:2">
      <c r="A5" s="350" t="s">
        <v>454</v>
      </c>
      <c r="B5" s="350"/>
    </row>
    <row r="6" spans="1:2" ht="18.75">
      <c r="A6" s="349" t="s">
        <v>2</v>
      </c>
      <c r="B6" s="349"/>
    </row>
    <row r="8" spans="1:2">
      <c r="A8" s="54"/>
    </row>
    <row r="10" spans="1:2" ht="15" customHeight="1">
      <c r="A10" s="351" t="s">
        <v>310</v>
      </c>
      <c r="B10" s="354" t="s">
        <v>278</v>
      </c>
    </row>
    <row r="11" spans="1:2" ht="15" customHeight="1">
      <c r="A11" s="352"/>
      <c r="B11" s="355"/>
    </row>
    <row r="12" spans="1:2" ht="15.75" customHeight="1">
      <c r="A12" s="353"/>
      <c r="B12" s="356"/>
    </row>
    <row r="13" spans="1:2" s="54" customFormat="1" ht="15.75">
      <c r="A13" s="55" t="s">
        <v>311</v>
      </c>
      <c r="B13" s="56"/>
    </row>
    <row r="14" spans="1:2" s="54" customFormat="1" ht="15.75">
      <c r="A14" s="57" t="s">
        <v>312</v>
      </c>
      <c r="B14" s="56"/>
    </row>
    <row r="15" spans="1:2" s="54" customFormat="1" ht="15.75">
      <c r="A15" s="57" t="s">
        <v>313</v>
      </c>
      <c r="B15" s="58"/>
    </row>
    <row r="16" spans="1:2" s="54" customFormat="1" ht="15.75">
      <c r="A16" s="57" t="s">
        <v>314</v>
      </c>
      <c r="B16" s="58">
        <v>0.04</v>
      </c>
    </row>
    <row r="17" spans="1:2" s="54" customFormat="1" ht="15.75">
      <c r="A17" s="57" t="s">
        <v>315</v>
      </c>
      <c r="B17" s="58"/>
    </row>
    <row r="18" spans="1:2" ht="15.75">
      <c r="A18" s="43" t="s">
        <v>316</v>
      </c>
      <c r="B18" s="34">
        <f>+B13+B14+B15+B16+B17</f>
        <v>0.04</v>
      </c>
    </row>
    <row r="19" spans="1:2">
      <c r="A19" s="59"/>
      <c r="B19" s="60"/>
    </row>
    <row r="20" spans="1:2">
      <c r="A20" s="59"/>
      <c r="B20" s="60"/>
    </row>
    <row r="21" spans="1:2">
      <c r="A21" s="59"/>
      <c r="B21" s="60"/>
    </row>
    <row r="22" spans="1:2">
      <c r="A22" s="59"/>
      <c r="B22" s="60"/>
    </row>
    <row r="23" spans="1:2">
      <c r="A23" s="59"/>
      <c r="B23" s="60"/>
    </row>
    <row r="24" spans="1:2">
      <c r="A24" s="59"/>
      <c r="B24" s="60"/>
    </row>
  </sheetData>
  <mergeCells count="6">
    <mergeCell ref="A3:B3"/>
    <mergeCell ref="A4:B4"/>
    <mergeCell ref="A5:B5"/>
    <mergeCell ref="A6:B6"/>
    <mergeCell ref="A10:A12"/>
    <mergeCell ref="B10:B12"/>
  </mergeCells>
  <pageMargins left="0.7" right="0.7" top="0.75" bottom="0.75" header="0.3" footer="0.3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  <col min="4" max="4" width="19.85546875" customWidth="1"/>
  </cols>
  <sheetData>
    <row r="4" spans="1:4" ht="15.75">
      <c r="A4" s="341" t="s">
        <v>0</v>
      </c>
      <c r="B4" s="341"/>
    </row>
    <row r="5" spans="1:4" ht="18.75">
      <c r="A5" s="349" t="s">
        <v>317</v>
      </c>
      <c r="B5" s="349"/>
    </row>
    <row r="6" spans="1:4">
      <c r="A6" s="350" t="s">
        <v>460</v>
      </c>
      <c r="B6" s="350"/>
    </row>
    <row r="7" spans="1:4" ht="18.75">
      <c r="A7" s="349" t="s">
        <v>2</v>
      </c>
      <c r="B7" s="349"/>
    </row>
    <row r="8" spans="1:4" ht="15.75">
      <c r="A8" s="46"/>
    </row>
    <row r="10" spans="1:4" ht="15" customHeight="1">
      <c r="A10" s="50" t="s">
        <v>318</v>
      </c>
      <c r="B10" s="202" t="s">
        <v>278</v>
      </c>
    </row>
    <row r="11" spans="1:4" ht="15.75">
      <c r="A11" s="47" t="s">
        <v>319</v>
      </c>
      <c r="B11" s="48"/>
    </row>
    <row r="12" spans="1:4" ht="15.75">
      <c r="A12" s="49" t="s">
        <v>320</v>
      </c>
      <c r="B12" s="48">
        <v>8137648.4299999997</v>
      </c>
    </row>
    <row r="13" spans="1:4" ht="15.75">
      <c r="A13" s="49" t="s">
        <v>321</v>
      </c>
      <c r="B13" s="37">
        <v>0</v>
      </c>
    </row>
    <row r="14" spans="1:4">
      <c r="A14" s="50" t="s">
        <v>322</v>
      </c>
      <c r="B14" s="51">
        <f>SUM(B11:B13)</f>
        <v>8137648.4299999997</v>
      </c>
      <c r="D14" s="52"/>
    </row>
    <row r="15" spans="1:4">
      <c r="D15" s="53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>
      <selection activeCell="A7" sqref="A7:B7"/>
    </sheetView>
  </sheetViews>
  <sheetFormatPr baseColWidth="10" defaultColWidth="11" defaultRowHeight="15"/>
  <cols>
    <col min="1" max="1" width="41" customWidth="1"/>
    <col min="2" max="2" width="35" customWidth="1"/>
    <col min="3" max="3" width="12.7109375" customWidth="1"/>
  </cols>
  <sheetData>
    <row r="4" spans="1:3" ht="15.75">
      <c r="A4" s="341" t="s">
        <v>0</v>
      </c>
      <c r="B4" s="341"/>
    </row>
    <row r="5" spans="1:3" ht="18.75">
      <c r="A5" s="349" t="s">
        <v>323</v>
      </c>
      <c r="B5" s="349"/>
    </row>
    <row r="6" spans="1:3">
      <c r="A6" s="350" t="s">
        <v>461</v>
      </c>
      <c r="B6" s="350"/>
    </row>
    <row r="7" spans="1:3" ht="18.75">
      <c r="A7" s="349" t="s">
        <v>2</v>
      </c>
      <c r="B7" s="349"/>
    </row>
    <row r="8" spans="1:3" ht="18.75">
      <c r="A8" s="11"/>
      <c r="B8" s="11"/>
    </row>
    <row r="9" spans="1:3" ht="15.75">
      <c r="B9" s="23"/>
    </row>
    <row r="10" spans="1:3" ht="15.75">
      <c r="B10" s="23"/>
    </row>
    <row r="11" spans="1:3" ht="15" customHeight="1">
      <c r="A11" s="204" t="s">
        <v>310</v>
      </c>
      <c r="B11" s="202" t="s">
        <v>278</v>
      </c>
    </row>
    <row r="12" spans="1:3" ht="15.75">
      <c r="A12" s="30" t="s">
        <v>324</v>
      </c>
      <c r="B12" s="44">
        <v>1003428.29</v>
      </c>
    </row>
    <row r="13" spans="1:3" ht="15" customHeight="1">
      <c r="A13" s="28" t="s">
        <v>325</v>
      </c>
      <c r="B13" s="34">
        <f>+B12</f>
        <v>1003428.29</v>
      </c>
    </row>
    <row r="15" spans="1:3" ht="15" customHeight="1">
      <c r="C15" s="10"/>
    </row>
    <row r="16" spans="1:3">
      <c r="B16" s="45"/>
    </row>
  </sheetData>
  <mergeCells count="4">
    <mergeCell ref="A4:B4"/>
    <mergeCell ref="A5:B5"/>
    <mergeCell ref="A6:B6"/>
    <mergeCell ref="A7:B7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workbookViewId="0">
      <selection activeCell="A6" sqref="A6"/>
    </sheetView>
  </sheetViews>
  <sheetFormatPr baseColWidth="10" defaultColWidth="11" defaultRowHeight="15"/>
  <cols>
    <col min="2" max="2" width="48" customWidth="1"/>
    <col min="3" max="3" width="17" customWidth="1"/>
  </cols>
  <sheetData>
    <row r="3" spans="1:5" ht="15.75">
      <c r="A3" s="341" t="s">
        <v>0</v>
      </c>
      <c r="B3" s="341"/>
      <c r="C3" s="341"/>
      <c r="D3" s="341"/>
      <c r="E3" s="39"/>
    </row>
    <row r="4" spans="1:5" ht="18.75">
      <c r="A4" s="349" t="s">
        <v>326</v>
      </c>
      <c r="B4" s="349"/>
      <c r="C4" s="349"/>
      <c r="D4" s="349"/>
      <c r="E4" s="40"/>
    </row>
    <row r="5" spans="1:5" ht="18.75">
      <c r="A5" s="350" t="s">
        <v>462</v>
      </c>
      <c r="B5" s="357"/>
      <c r="C5" s="357"/>
      <c r="D5" s="357"/>
      <c r="E5" s="40"/>
    </row>
    <row r="6" spans="1:5" ht="18.75">
      <c r="B6" s="349" t="s">
        <v>2</v>
      </c>
      <c r="C6" s="349"/>
    </row>
    <row r="7" spans="1:5" ht="15.75">
      <c r="C7" s="23"/>
    </row>
    <row r="8" spans="1:5" ht="15.75">
      <c r="C8" s="23"/>
    </row>
    <row r="9" spans="1:5" ht="21">
      <c r="C9" s="239">
        <v>2023</v>
      </c>
    </row>
    <row r="10" spans="1:5" ht="15" customHeight="1">
      <c r="B10" s="203" t="s">
        <v>310</v>
      </c>
      <c r="C10" s="202" t="s">
        <v>278</v>
      </c>
    </row>
    <row r="11" spans="1:5" ht="15.75">
      <c r="B11" s="183" t="s">
        <v>327</v>
      </c>
      <c r="C11" s="36"/>
    </row>
    <row r="12" spans="1:5" ht="15.75">
      <c r="B12" s="183" t="s">
        <v>328</v>
      </c>
      <c r="C12" s="36">
        <v>578534.18000000005</v>
      </c>
    </row>
    <row r="13" spans="1:5" ht="15.75">
      <c r="B13" s="184" t="s">
        <v>329</v>
      </c>
      <c r="C13" s="42"/>
    </row>
    <row r="14" spans="1:5" ht="15.75">
      <c r="B14" s="184" t="s">
        <v>330</v>
      </c>
      <c r="C14" s="42"/>
    </row>
    <row r="15" spans="1:5" ht="15.75">
      <c r="B15" s="184" t="s">
        <v>331</v>
      </c>
      <c r="C15" s="37"/>
    </row>
    <row r="16" spans="1:5" ht="15.75">
      <c r="B16" s="186" t="s">
        <v>407</v>
      </c>
      <c r="C16" s="37">
        <v>4115664.56</v>
      </c>
    </row>
    <row r="17" spans="2:3" ht="15.75">
      <c r="B17" s="186" t="s">
        <v>409</v>
      </c>
      <c r="C17" s="37">
        <v>662661.9</v>
      </c>
    </row>
    <row r="18" spans="2:3" ht="15.75">
      <c r="B18" s="184" t="s">
        <v>332</v>
      </c>
      <c r="C18" s="37"/>
    </row>
    <row r="19" spans="2:3" ht="15.75">
      <c r="B19" s="185" t="s">
        <v>333</v>
      </c>
      <c r="C19" s="37"/>
    </row>
    <row r="20" spans="2:3" ht="15.75">
      <c r="B20" s="185" t="s">
        <v>334</v>
      </c>
      <c r="C20" s="37"/>
    </row>
    <row r="21" spans="2:3" ht="15.75">
      <c r="B21" s="43" t="s">
        <v>335</v>
      </c>
      <c r="C21" s="38">
        <f>SUM(C11:C20)</f>
        <v>5356860.6400000006</v>
      </c>
    </row>
  </sheetData>
  <mergeCells count="4">
    <mergeCell ref="A3:D3"/>
    <mergeCell ref="A4:D4"/>
    <mergeCell ref="A5:D5"/>
    <mergeCell ref="B6:C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4" sqref="A4:B4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4" ht="15.75">
      <c r="A1" s="341" t="s">
        <v>0</v>
      </c>
      <c r="B1" s="341"/>
    </row>
    <row r="2" spans="1:4" ht="18.75">
      <c r="A2" s="349" t="s">
        <v>336</v>
      </c>
      <c r="B2" s="349"/>
    </row>
    <row r="3" spans="1:4">
      <c r="A3" s="350" t="s">
        <v>463</v>
      </c>
      <c r="B3" s="357"/>
      <c r="C3" s="188"/>
      <c r="D3" s="188"/>
    </row>
    <row r="4" spans="1:4" ht="18.75">
      <c r="A4" s="349" t="s">
        <v>2</v>
      </c>
      <c r="B4" s="349"/>
    </row>
    <row r="5" spans="1:4" ht="15.75">
      <c r="A5" s="22"/>
      <c r="B5" s="23"/>
    </row>
    <row r="6" spans="1:4" ht="15.75">
      <c r="A6" s="22"/>
      <c r="B6" s="23"/>
    </row>
    <row r="7" spans="1:4" ht="15" customHeight="1">
      <c r="A7" s="204" t="s">
        <v>310</v>
      </c>
      <c r="B7" s="202" t="s">
        <v>278</v>
      </c>
    </row>
    <row r="8" spans="1:4" ht="15.75">
      <c r="A8" s="24" t="s">
        <v>337</v>
      </c>
      <c r="B8" s="36"/>
    </row>
    <row r="9" spans="1:4" ht="15.75">
      <c r="A9" s="26" t="s">
        <v>338</v>
      </c>
      <c r="B9" s="37"/>
    </row>
    <row r="10" spans="1:4" ht="15.75">
      <c r="A10" s="26" t="s">
        <v>339</v>
      </c>
      <c r="B10" s="37"/>
    </row>
    <row r="11" spans="1:4" ht="15.75">
      <c r="A11" s="26" t="s">
        <v>340</v>
      </c>
      <c r="B11" s="37"/>
    </row>
    <row r="12" spans="1:4" ht="15.75">
      <c r="A12" s="26" t="s">
        <v>341</v>
      </c>
      <c r="B12" s="37"/>
    </row>
    <row r="13" spans="1:4" ht="15.75">
      <c r="A13" s="26" t="s">
        <v>342</v>
      </c>
      <c r="B13" s="37"/>
    </row>
    <row r="14" spans="1:4" ht="15.75">
      <c r="A14" s="28" t="s">
        <v>343</v>
      </c>
      <c r="B14" s="38">
        <f>SUM(B8:B13)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workbookViewId="0">
      <pane xSplit="2" ySplit="7" topLeftCell="C14" activePane="bottomRight" state="frozen"/>
      <selection pane="topRight" activeCell="C1" sqref="C1"/>
      <selection pane="bottomLeft" activeCell="A10" sqref="A10"/>
      <selection pane="bottomRight" activeCell="F20" sqref="F20"/>
    </sheetView>
  </sheetViews>
  <sheetFormatPr baseColWidth="10" defaultRowHeight="15"/>
  <cols>
    <col min="1" max="1" width="14.7109375" style="324" customWidth="1"/>
    <col min="2" max="2" width="15.42578125" style="319" customWidth="1"/>
    <col min="3" max="3" width="50.28515625" style="319" customWidth="1"/>
    <col min="4" max="5" width="14.28515625" style="324" bestFit="1" customWidth="1"/>
    <col min="6" max="6" width="19.42578125" style="319" customWidth="1"/>
    <col min="7" max="7" width="14.85546875" style="319" bestFit="1" customWidth="1"/>
    <col min="8" max="8" width="11.42578125" style="319"/>
    <col min="9" max="9" width="13.140625" style="324" bestFit="1" customWidth="1"/>
    <col min="10" max="16384" width="11.42578125" style="319"/>
  </cols>
  <sheetData>
    <row r="1" spans="1:7" ht="15.75" customHeight="1">
      <c r="C1" s="320"/>
    </row>
    <row r="2" spans="1:7" ht="15.75" customHeight="1">
      <c r="A2" s="341" t="s">
        <v>1</v>
      </c>
      <c r="B2" s="341"/>
      <c r="C2" s="341"/>
      <c r="D2" s="341"/>
      <c r="E2" s="341"/>
      <c r="F2" s="341"/>
    </row>
    <row r="3" spans="1:7" ht="15.75" customHeight="1">
      <c r="A3" s="341" t="s">
        <v>459</v>
      </c>
      <c r="B3" s="341"/>
      <c r="C3" s="341"/>
      <c r="D3" s="341"/>
      <c r="E3" s="341"/>
      <c r="F3" s="341"/>
    </row>
    <row r="4" spans="1:7" ht="15.75" customHeight="1">
      <c r="A4" s="341" t="s">
        <v>2</v>
      </c>
      <c r="B4" s="341"/>
      <c r="C4" s="341"/>
      <c r="D4" s="341"/>
      <c r="E4" s="341"/>
      <c r="F4" s="341"/>
    </row>
    <row r="5" spans="1:7" ht="15.75" customHeight="1">
      <c r="D5" s="336"/>
    </row>
    <row r="6" spans="1:7" ht="15.75" customHeight="1"/>
    <row r="7" spans="1:7" ht="15.75" customHeight="1">
      <c r="A7" s="266" t="s">
        <v>430</v>
      </c>
      <c r="B7" s="321" t="s">
        <v>4</v>
      </c>
      <c r="C7" s="321" t="s">
        <v>5</v>
      </c>
      <c r="D7" s="334" t="s">
        <v>6</v>
      </c>
      <c r="E7" s="334" t="s">
        <v>7</v>
      </c>
      <c r="F7" s="235" t="s">
        <v>8</v>
      </c>
    </row>
    <row r="8" spans="1:7" ht="15.75" customHeight="1">
      <c r="A8" s="324">
        <v>362.94000000000233</v>
      </c>
      <c r="B8" s="322" t="s">
        <v>11</v>
      </c>
      <c r="C8" s="322" t="s">
        <v>12</v>
      </c>
      <c r="D8" s="325">
        <v>190362.46</v>
      </c>
      <c r="E8" s="326">
        <v>190502.71</v>
      </c>
      <c r="F8" s="178">
        <f t="shared" ref="F8:F17" si="0">A8+D8-E8</f>
        <v>222.69000000000233</v>
      </c>
    </row>
    <row r="9" spans="1:7" ht="15.75" customHeight="1">
      <c r="B9" s="322" t="s">
        <v>416</v>
      </c>
      <c r="C9" s="322" t="s">
        <v>13</v>
      </c>
      <c r="D9" s="325">
        <v>5000</v>
      </c>
      <c r="E9" s="326">
        <v>5000</v>
      </c>
      <c r="F9" s="178">
        <f t="shared" si="0"/>
        <v>0</v>
      </c>
    </row>
    <row r="10" spans="1:7" ht="15.75" customHeight="1">
      <c r="A10" s="324">
        <v>2163.680000001099</v>
      </c>
      <c r="B10" s="322" t="s">
        <v>14</v>
      </c>
      <c r="C10" s="322" t="s">
        <v>15</v>
      </c>
      <c r="D10" s="325">
        <v>3944010.25</v>
      </c>
      <c r="E10" s="326">
        <v>0</v>
      </c>
      <c r="F10" s="178">
        <f t="shared" si="0"/>
        <v>3946173.9300000011</v>
      </c>
    </row>
    <row r="11" spans="1:7" ht="15.75" customHeight="1">
      <c r="A11" s="324">
        <v>12065342.320000006</v>
      </c>
      <c r="B11" s="322" t="s">
        <v>9</v>
      </c>
      <c r="C11" s="335" t="s">
        <v>10</v>
      </c>
      <c r="D11" s="325">
        <v>8612741.2400000002</v>
      </c>
      <c r="E11" s="326">
        <v>6812275.8899999997</v>
      </c>
      <c r="F11" s="178">
        <f t="shared" si="0"/>
        <v>13865807.670000006</v>
      </c>
      <c r="G11" s="328">
        <f>SUM(F8:F11)</f>
        <v>17812204.290000007</v>
      </c>
    </row>
    <row r="12" spans="1:7" ht="15.7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.7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.7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.7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.7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.7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.75" customHeight="1">
      <c r="B18" s="322" t="s">
        <v>423</v>
      </c>
      <c r="C18" s="322" t="s">
        <v>424</v>
      </c>
      <c r="D18" s="325">
        <v>141409.62</v>
      </c>
      <c r="E18" s="326">
        <v>141409.62</v>
      </c>
    </row>
    <row r="19" spans="1:7" ht="15.75" customHeight="1">
      <c r="A19" s="324">
        <v>808570.49</v>
      </c>
      <c r="B19" s="322" t="s">
        <v>28</v>
      </c>
      <c r="C19" s="322" t="s">
        <v>29</v>
      </c>
      <c r="D19" s="325">
        <v>3386380.94</v>
      </c>
      <c r="E19" s="324">
        <v>4236912.28</v>
      </c>
      <c r="F19" s="178">
        <f t="shared" ref="F19:F26" si="1">-(E19+A19-D19)</f>
        <v>-1659101.8300000005</v>
      </c>
    </row>
    <row r="20" spans="1:7" ht="15.75" customHeight="1">
      <c r="A20" s="324">
        <v>3352383.68</v>
      </c>
      <c r="B20" s="322" t="s">
        <v>406</v>
      </c>
      <c r="C20" s="322" t="s">
        <v>407</v>
      </c>
      <c r="D20" s="325">
        <v>0</v>
      </c>
      <c r="E20" s="326">
        <v>763280.88</v>
      </c>
      <c r="F20" s="178">
        <f t="shared" si="1"/>
        <v>-4115664.56</v>
      </c>
    </row>
    <row r="21" spans="1:7" ht="15.75" customHeight="1">
      <c r="A21" s="324">
        <v>558691.98</v>
      </c>
      <c r="B21" s="322" t="s">
        <v>26</v>
      </c>
      <c r="C21" s="322" t="s">
        <v>27</v>
      </c>
      <c r="D21" s="325">
        <v>183938.19</v>
      </c>
      <c r="E21" s="326">
        <v>203780.39</v>
      </c>
      <c r="F21" s="178">
        <f t="shared" si="1"/>
        <v>-578534.17999999993</v>
      </c>
    </row>
    <row r="22" spans="1:7" ht="15.75" customHeight="1">
      <c r="A22" s="324">
        <v>530218.06000000006</v>
      </c>
      <c r="B22" s="322" t="s">
        <v>408</v>
      </c>
      <c r="C22" s="322" t="s">
        <v>409</v>
      </c>
      <c r="D22" s="325">
        <v>0</v>
      </c>
      <c r="E22" s="326">
        <v>132443.84</v>
      </c>
      <c r="F22" s="178">
        <f t="shared" si="1"/>
        <v>-662661.9</v>
      </c>
    </row>
    <row r="23" spans="1:7" ht="15.75" customHeight="1">
      <c r="A23" s="324">
        <v>6818004.7300000228</v>
      </c>
      <c r="B23" s="287" t="s">
        <v>61</v>
      </c>
      <c r="C23" s="287" t="s">
        <v>62</v>
      </c>
      <c r="D23" s="325">
        <v>1145319.93</v>
      </c>
      <c r="E23" s="326">
        <v>27584998.459999986</v>
      </c>
      <c r="F23" s="178">
        <f t="shared" si="1"/>
        <v>-33257683.260000013</v>
      </c>
    </row>
    <row r="24" spans="1:7" ht="15.7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.75" customHeight="1">
      <c r="B25" s="322" t="s">
        <v>431</v>
      </c>
      <c r="C25" s="322" t="s">
        <v>432</v>
      </c>
      <c r="D25" s="325">
        <v>0</v>
      </c>
      <c r="E25" s="326">
        <v>4134372.71</v>
      </c>
      <c r="F25" s="178">
        <f t="shared" si="1"/>
        <v>-4134372.71</v>
      </c>
    </row>
    <row r="26" spans="1:7" ht="15.75" customHeight="1">
      <c r="B26" s="322" t="s">
        <v>30</v>
      </c>
      <c r="C26" s="322" t="s">
        <v>31</v>
      </c>
      <c r="D26" s="325">
        <v>0</v>
      </c>
      <c r="E26" s="326">
        <v>8612741.2400000002</v>
      </c>
      <c r="F26" s="178">
        <f t="shared" si="1"/>
        <v>-8612741.2400000002</v>
      </c>
      <c r="G26" s="328">
        <f>SUM(F25:F26)</f>
        <v>-12747113.949999999</v>
      </c>
    </row>
    <row r="27" spans="1:7" ht="15.75" customHeight="1">
      <c r="B27" s="322" t="s">
        <v>36</v>
      </c>
      <c r="C27" s="322" t="s">
        <v>37</v>
      </c>
      <c r="D27" s="325">
        <v>72230.559999999998</v>
      </c>
      <c r="E27" s="326">
        <v>0</v>
      </c>
      <c r="F27" s="340">
        <f>D27</f>
        <v>72230.559999999998</v>
      </c>
    </row>
    <row r="28" spans="1:7" ht="15.75" customHeight="1">
      <c r="B28" s="322" t="s">
        <v>38</v>
      </c>
      <c r="C28" s="322" t="s">
        <v>39</v>
      </c>
      <c r="D28" s="325">
        <v>1493529.44</v>
      </c>
      <c r="E28" s="326">
        <v>0</v>
      </c>
      <c r="F28" s="340">
        <f t="shared" ref="F28:F43" si="2">D28</f>
        <v>1493529.44</v>
      </c>
    </row>
    <row r="29" spans="1:7" ht="15.75" customHeight="1">
      <c r="B29" s="322" t="s">
        <v>426</v>
      </c>
      <c r="C29" s="322" t="s">
        <v>427</v>
      </c>
      <c r="D29" s="325">
        <v>764930.93</v>
      </c>
      <c r="E29" s="326">
        <v>0</v>
      </c>
      <c r="F29" s="330">
        <f t="shared" si="2"/>
        <v>764930.93</v>
      </c>
    </row>
    <row r="30" spans="1:7" ht="15.75" customHeight="1">
      <c r="B30" s="322" t="s">
        <v>40</v>
      </c>
      <c r="C30" s="322" t="s">
        <v>41</v>
      </c>
      <c r="D30" s="325">
        <v>640304.18000000005</v>
      </c>
      <c r="E30" s="326">
        <v>0</v>
      </c>
      <c r="F30" s="338">
        <f t="shared" si="2"/>
        <v>640304.18000000005</v>
      </c>
    </row>
    <row r="31" spans="1:7" ht="15.75" customHeight="1">
      <c r="B31" s="322" t="s">
        <v>414</v>
      </c>
      <c r="C31" s="322" t="s">
        <v>42</v>
      </c>
      <c r="D31" s="325">
        <v>12279.31</v>
      </c>
      <c r="E31" s="326">
        <v>0</v>
      </c>
      <c r="F31" s="337">
        <f t="shared" si="2"/>
        <v>12279.31</v>
      </c>
    </row>
    <row r="32" spans="1:7" ht="15.75" customHeight="1">
      <c r="B32" s="322" t="s">
        <v>43</v>
      </c>
      <c r="C32" s="322" t="s">
        <v>44</v>
      </c>
      <c r="D32" s="325">
        <v>157989.12</v>
      </c>
      <c r="E32" s="326">
        <v>0</v>
      </c>
      <c r="F32" s="339">
        <f t="shared" si="2"/>
        <v>157989.12</v>
      </c>
    </row>
    <row r="33" spans="2:7" ht="15.75" customHeight="1">
      <c r="B33" s="322" t="s">
        <v>417</v>
      </c>
      <c r="C33" s="322" t="s">
        <v>418</v>
      </c>
      <c r="D33" s="325">
        <v>159578.62</v>
      </c>
      <c r="E33" s="326">
        <v>0</v>
      </c>
      <c r="F33" s="330">
        <f t="shared" si="2"/>
        <v>159578.62</v>
      </c>
    </row>
    <row r="34" spans="2:7" ht="15.75" customHeight="1">
      <c r="B34" s="322" t="s">
        <v>419</v>
      </c>
      <c r="C34" s="322" t="s">
        <v>420</v>
      </c>
      <c r="D34" s="325">
        <v>26971.02</v>
      </c>
      <c r="E34" s="326">
        <v>0</v>
      </c>
      <c r="F34" s="330">
        <f t="shared" si="2"/>
        <v>26971.02</v>
      </c>
    </row>
    <row r="35" spans="2:7" ht="15.75" customHeight="1">
      <c r="B35" s="322" t="s">
        <v>421</v>
      </c>
      <c r="C35" s="322" t="s">
        <v>422</v>
      </c>
      <c r="D35" s="325">
        <v>159353.85</v>
      </c>
      <c r="E35" s="326">
        <v>0</v>
      </c>
      <c r="F35" s="330">
        <f t="shared" si="2"/>
        <v>159353.85</v>
      </c>
    </row>
    <row r="36" spans="2:7" ht="15.75" customHeight="1">
      <c r="B36" s="322" t="s">
        <v>425</v>
      </c>
      <c r="C36" s="322" t="s">
        <v>33</v>
      </c>
      <c r="D36" s="325">
        <v>11000</v>
      </c>
      <c r="E36" s="326">
        <v>0</v>
      </c>
      <c r="F36" s="340">
        <f t="shared" si="2"/>
        <v>11000</v>
      </c>
    </row>
    <row r="37" spans="2:7" ht="15.75" customHeight="1">
      <c r="B37" s="322" t="s">
        <v>46</v>
      </c>
      <c r="C37" s="322" t="s">
        <v>47</v>
      </c>
      <c r="D37" s="325">
        <v>1553119.49</v>
      </c>
      <c r="E37" s="326">
        <v>0</v>
      </c>
      <c r="F37" s="338">
        <f t="shared" si="2"/>
        <v>1553119.49</v>
      </c>
    </row>
    <row r="38" spans="2:7" ht="15.75" customHeight="1">
      <c r="B38" s="322" t="s">
        <v>34</v>
      </c>
      <c r="C38" s="322" t="s">
        <v>35</v>
      </c>
      <c r="D38" s="325">
        <v>132443.84</v>
      </c>
      <c r="E38" s="326">
        <v>0</v>
      </c>
      <c r="F38" s="330">
        <f t="shared" si="2"/>
        <v>132443.84</v>
      </c>
    </row>
    <row r="39" spans="2:7" ht="15.75" customHeight="1">
      <c r="B39" s="322" t="s">
        <v>49</v>
      </c>
      <c r="C39" s="322" t="s">
        <v>50</v>
      </c>
      <c r="D39" s="325">
        <v>6000</v>
      </c>
      <c r="E39" s="326">
        <v>0</v>
      </c>
      <c r="F39" s="338">
        <f t="shared" si="2"/>
        <v>6000</v>
      </c>
      <c r="G39" s="328">
        <f>SUM(F39+F37+F30)</f>
        <v>2199423.67</v>
      </c>
    </row>
    <row r="40" spans="2:7" ht="15.75" customHeight="1">
      <c r="B40" s="322" t="s">
        <v>428</v>
      </c>
      <c r="C40" s="322" t="s">
        <v>429</v>
      </c>
      <c r="D40" s="325">
        <v>712072.33</v>
      </c>
      <c r="E40" s="326">
        <v>0</v>
      </c>
      <c r="F40" s="330">
        <f t="shared" si="2"/>
        <v>712072.33</v>
      </c>
    </row>
    <row r="41" spans="2:7" ht="15.75" customHeight="1">
      <c r="B41" s="322" t="s">
        <v>52</v>
      </c>
      <c r="C41" s="322" t="s">
        <v>53</v>
      </c>
      <c r="D41" s="325">
        <v>1617387.58</v>
      </c>
      <c r="E41" s="326">
        <v>0</v>
      </c>
      <c r="F41" s="330">
        <f t="shared" si="2"/>
        <v>1617387.58</v>
      </c>
      <c r="G41" s="328">
        <f>SUM(F41+F40+F38+F35+F34+F33+F29)</f>
        <v>3572738.1700000004</v>
      </c>
    </row>
    <row r="42" spans="2:7" ht="15.75" customHeight="1">
      <c r="B42" s="322" t="s">
        <v>55</v>
      </c>
      <c r="C42" s="322" t="s">
        <v>56</v>
      </c>
      <c r="D42" s="325">
        <v>16466.66</v>
      </c>
      <c r="E42" s="326">
        <v>0</v>
      </c>
      <c r="F42" s="340">
        <f t="shared" si="2"/>
        <v>16466.66</v>
      </c>
    </row>
    <row r="43" spans="2:7" ht="15.75" customHeight="1">
      <c r="B43" s="322" t="s">
        <v>434</v>
      </c>
      <c r="C43" s="322" t="s">
        <v>435</v>
      </c>
      <c r="D43" s="325">
        <v>87900</v>
      </c>
      <c r="E43" s="326">
        <v>0</v>
      </c>
      <c r="F43" s="340">
        <f t="shared" si="2"/>
        <v>87900</v>
      </c>
      <c r="G43" s="328">
        <f>SUM(F43+F42+F36+F28+F27)</f>
        <v>1681126.66</v>
      </c>
    </row>
    <row r="44" spans="2:7" ht="15.75" customHeight="1">
      <c r="B44" s="323" t="s">
        <v>57</v>
      </c>
      <c r="C44" s="323" t="s">
        <v>58</v>
      </c>
      <c r="D44" s="327">
        <f>SUM(D8:D43)</f>
        <v>52817718.019999988</v>
      </c>
      <c r="E44" s="327">
        <f>SUM(E8:E43)</f>
        <v>52817718.019999988</v>
      </c>
      <c r="F44" s="328">
        <f>SUM(F8:F43)</f>
        <v>-6.6647771745920181E-9</v>
      </c>
    </row>
    <row r="45" spans="2:7" ht="13.5" customHeight="1"/>
    <row r="46" spans="2:7" ht="15.75" customHeight="1"/>
    <row r="47" spans="2:7">
      <c r="D47" s="324">
        <f>D44-E44</f>
        <v>0</v>
      </c>
      <c r="F47" s="328">
        <f>SUM(F27:F43)</f>
        <v>7623556.9300000006</v>
      </c>
    </row>
  </sheetData>
  <mergeCells count="3">
    <mergeCell ref="A2:F2"/>
    <mergeCell ref="A3:F3"/>
    <mergeCell ref="A4:F4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Impresion6/14/2024 11:31:40 AM &amp;R&amp;"Segoe UI,Regular"&amp;10 Pagina : 1 de 1</oddFooter>
  </headerFooter>
  <ignoredErrors>
    <ignoredError sqref="B8:B4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3"/>
  <sheetViews>
    <sheetView workbookViewId="0">
      <selection activeCell="L16" sqref="L16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5.75">
      <c r="A1" s="341" t="s">
        <v>0</v>
      </c>
      <c r="B1" s="341"/>
    </row>
    <row r="2" spans="1:2" ht="18.75">
      <c r="A2" s="349" t="s">
        <v>344</v>
      </c>
      <c r="B2" s="349"/>
    </row>
    <row r="3" spans="1:2">
      <c r="A3" s="350" t="s">
        <v>463</v>
      </c>
      <c r="B3" s="350"/>
    </row>
    <row r="4" spans="1:2" ht="18.75">
      <c r="A4" s="349" t="s">
        <v>2</v>
      </c>
      <c r="B4" s="349"/>
    </row>
    <row r="5" spans="1:2" ht="18.75">
      <c r="A5" s="11"/>
      <c r="B5" s="11"/>
    </row>
    <row r="6" spans="1:2" ht="15.75">
      <c r="B6" s="23"/>
    </row>
    <row r="7" spans="1:2" ht="15.75">
      <c r="B7" s="23"/>
    </row>
    <row r="8" spans="1:2">
      <c r="A8" s="351" t="s">
        <v>310</v>
      </c>
      <c r="B8" s="354" t="s">
        <v>278</v>
      </c>
    </row>
    <row r="9" spans="1:2">
      <c r="A9" s="352"/>
      <c r="B9" s="355"/>
    </row>
    <row r="10" spans="1:2">
      <c r="A10" s="353"/>
      <c r="B10" s="356"/>
    </row>
    <row r="11" spans="1:2" ht="15.75">
      <c r="A11" s="30" t="s">
        <v>345</v>
      </c>
      <c r="B11" s="31">
        <v>1659101.83</v>
      </c>
    </row>
    <row r="12" spans="1:2" ht="15.75" hidden="1">
      <c r="A12" s="32"/>
      <c r="B12" s="33"/>
    </row>
    <row r="13" spans="1:2" ht="15.75">
      <c r="A13" s="28" t="s">
        <v>346</v>
      </c>
      <c r="B13" s="34">
        <f>SUM(B11:B12)</f>
        <v>1659101.83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5.75">
      <c r="A1" s="341" t="s">
        <v>0</v>
      </c>
      <c r="B1" s="341"/>
    </row>
    <row r="2" spans="1:2" ht="18.75">
      <c r="A2" s="349" t="s">
        <v>347</v>
      </c>
      <c r="B2" s="349"/>
    </row>
    <row r="3" spans="1:2">
      <c r="A3" s="350" t="s">
        <v>464</v>
      </c>
      <c r="B3" s="357"/>
    </row>
    <row r="4" spans="1:2" ht="18.75">
      <c r="A4" s="349" t="s">
        <v>2</v>
      </c>
      <c r="B4" s="349"/>
    </row>
    <row r="5" spans="1:2" ht="15.75">
      <c r="A5" s="22"/>
      <c r="B5" s="23"/>
    </row>
    <row r="6" spans="1:2" ht="15.75">
      <c r="A6" s="22"/>
      <c r="B6" s="23"/>
    </row>
    <row r="7" spans="1:2">
      <c r="A7" s="351" t="s">
        <v>310</v>
      </c>
      <c r="B7" s="354" t="s">
        <v>278</v>
      </c>
    </row>
    <row r="8" spans="1:2">
      <c r="A8" s="352"/>
      <c r="B8" s="355"/>
    </row>
    <row r="9" spans="1:2">
      <c r="A9" s="353"/>
      <c r="B9" s="356"/>
    </row>
    <row r="10" spans="1:2" ht="15.75">
      <c r="A10" s="24" t="s">
        <v>337</v>
      </c>
      <c r="B10" s="25"/>
    </row>
    <row r="11" spans="1:2" ht="15.75">
      <c r="A11" s="26" t="s">
        <v>338</v>
      </c>
      <c r="B11" s="27"/>
    </row>
    <row r="12" spans="1:2" ht="15.75">
      <c r="A12" s="26" t="s">
        <v>339</v>
      </c>
      <c r="B12" s="27"/>
    </row>
    <row r="13" spans="1:2" ht="17.25">
      <c r="A13" s="28" t="s">
        <v>348</v>
      </c>
      <c r="B13" s="2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B10" sqref="B10"/>
    </sheetView>
  </sheetViews>
  <sheetFormatPr baseColWidth="10" defaultColWidth="11" defaultRowHeight="15"/>
  <cols>
    <col min="1" max="1" width="70.85546875" customWidth="1"/>
    <col min="2" max="2" width="19.140625" customWidth="1"/>
  </cols>
  <sheetData>
    <row r="2" spans="1:4" ht="15.75">
      <c r="A2" s="341" t="s">
        <v>0</v>
      </c>
      <c r="B2" s="341"/>
    </row>
    <row r="3" spans="1:4" ht="18.75">
      <c r="A3" s="349" t="s">
        <v>349</v>
      </c>
      <c r="B3" s="349"/>
    </row>
    <row r="4" spans="1:4">
      <c r="A4" s="350" t="s">
        <v>461</v>
      </c>
      <c r="B4" s="357"/>
    </row>
    <row r="5" spans="1:4" ht="18.75">
      <c r="A5" s="349" t="s">
        <v>2</v>
      </c>
      <c r="B5" s="349"/>
    </row>
    <row r="7" spans="1:4">
      <c r="B7" s="238">
        <v>2023</v>
      </c>
    </row>
    <row r="8" spans="1:4" ht="15" customHeight="1">
      <c r="A8" s="205" t="s">
        <v>350</v>
      </c>
      <c r="B8" s="202" t="s">
        <v>278</v>
      </c>
    </row>
    <row r="9" spans="1:4" ht="15.75">
      <c r="A9" s="12" t="s">
        <v>294</v>
      </c>
      <c r="B9" s="13">
        <v>12747113.949999999</v>
      </c>
    </row>
    <row r="10" spans="1:4" ht="15.75">
      <c r="A10" s="2" t="s">
        <v>351</v>
      </c>
      <c r="B10" s="14">
        <f>SUM(B9)</f>
        <v>12747113.949999999</v>
      </c>
    </row>
    <row r="11" spans="1:4" ht="15.75">
      <c r="A11" s="15"/>
      <c r="B11" s="16"/>
      <c r="C11" s="15"/>
      <c r="D11" s="15"/>
    </row>
    <row r="12" spans="1:4" ht="15.75">
      <c r="A12" s="17" t="s">
        <v>352</v>
      </c>
      <c r="B12" s="179" t="s">
        <v>278</v>
      </c>
    </row>
    <row r="13" spans="1:4" ht="15.75">
      <c r="A13" s="18" t="s">
        <v>31</v>
      </c>
      <c r="B13" s="13"/>
    </row>
    <row r="14" spans="1:4" ht="15.75">
      <c r="A14" s="19" t="s">
        <v>279</v>
      </c>
      <c r="B14" s="13"/>
    </row>
    <row r="15" spans="1:4" ht="15.75">
      <c r="A15" s="19" t="s">
        <v>280</v>
      </c>
      <c r="B15" s="13">
        <v>0</v>
      </c>
    </row>
    <row r="16" spans="1:4" ht="15.75">
      <c r="A16" s="19" t="s">
        <v>284</v>
      </c>
      <c r="B16" s="13"/>
    </row>
    <row r="17" spans="1:2" ht="15.75">
      <c r="A17" s="19" t="s">
        <v>286</v>
      </c>
      <c r="B17" s="13"/>
    </row>
    <row r="18" spans="1:2" ht="15.75">
      <c r="A18" s="19" t="s">
        <v>288</v>
      </c>
      <c r="B18" s="13"/>
    </row>
    <row r="19" spans="1:2" ht="15.75">
      <c r="A19" s="19" t="s">
        <v>290</v>
      </c>
      <c r="B19" s="13"/>
    </row>
    <row r="20" spans="1:2" ht="15.75">
      <c r="A20" s="19" t="s">
        <v>353</v>
      </c>
      <c r="B20" s="13"/>
    </row>
    <row r="21" spans="1:2" ht="15.75">
      <c r="A21" s="12" t="s">
        <v>295</v>
      </c>
      <c r="B21" s="5"/>
    </row>
    <row r="22" spans="1:2" ht="15.75">
      <c r="A22" s="12" t="s">
        <v>296</v>
      </c>
      <c r="B22" s="13"/>
    </row>
    <row r="23" spans="1:2" ht="15.75">
      <c r="A23" s="19" t="s">
        <v>302</v>
      </c>
      <c r="B23" s="13"/>
    </row>
    <row r="24" spans="1:2" ht="15.75">
      <c r="A24" s="12" t="s">
        <v>305</v>
      </c>
      <c r="B24" s="13"/>
    </row>
    <row r="25" spans="1:2" ht="18.75">
      <c r="A25" s="20" t="s">
        <v>351</v>
      </c>
      <c r="B25" s="21">
        <f>SUM(B13:B24)</f>
        <v>0</v>
      </c>
    </row>
    <row r="26" spans="1:2" ht="18.75">
      <c r="A26" s="20" t="s">
        <v>354</v>
      </c>
      <c r="B26" s="21">
        <f>+B10+B25</f>
        <v>12747113.949999999</v>
      </c>
    </row>
    <row r="27" spans="1:2">
      <c r="B27" s="10"/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opLeftCell="A41" workbookViewId="0">
      <selection activeCell="C26" sqref="C26"/>
    </sheetView>
  </sheetViews>
  <sheetFormatPr baseColWidth="10" defaultColWidth="11" defaultRowHeight="15"/>
  <cols>
    <col min="1" max="1" width="4.7109375" customWidth="1"/>
    <col min="2" max="2" width="60.5703125" customWidth="1"/>
    <col min="3" max="3" width="11.140625" style="54" customWidth="1"/>
    <col min="4" max="4" width="31" customWidth="1"/>
  </cols>
  <sheetData>
    <row r="2" spans="1:3" ht="15.75">
      <c r="B2" s="341" t="s">
        <v>0</v>
      </c>
      <c r="C2" s="341"/>
    </row>
    <row r="3" spans="1:3" ht="15.75">
      <c r="B3" s="358" t="s">
        <v>355</v>
      </c>
      <c r="C3" s="358"/>
    </row>
    <row r="4" spans="1:3">
      <c r="A4" s="350" t="s">
        <v>462</v>
      </c>
      <c r="B4" s="357"/>
      <c r="C4" s="357"/>
    </row>
    <row r="5" spans="1:3" ht="15" customHeight="1">
      <c r="B5" s="358" t="s">
        <v>2</v>
      </c>
      <c r="C5" s="358"/>
    </row>
    <row r="6" spans="1:3" ht="15" customHeight="1">
      <c r="C6" s="240">
        <v>2023</v>
      </c>
    </row>
    <row r="7" spans="1:3" ht="15" customHeight="1">
      <c r="B7" s="2" t="s">
        <v>356</v>
      </c>
      <c r="C7" s="193" t="s">
        <v>278</v>
      </c>
    </row>
    <row r="8" spans="1:3" ht="20.25" customHeight="1">
      <c r="B8" s="3" t="s">
        <v>357</v>
      </c>
      <c r="C8" s="194"/>
    </row>
    <row r="9" spans="1:3" ht="25.5" customHeight="1">
      <c r="B9" s="4" t="s">
        <v>358</v>
      </c>
      <c r="C9" s="7"/>
    </row>
    <row r="10" spans="1:3" ht="15" customHeight="1">
      <c r="B10" s="6" t="s">
        <v>359</v>
      </c>
      <c r="C10" s="7">
        <v>1617387.58</v>
      </c>
    </row>
    <row r="11" spans="1:3" ht="15" customHeight="1">
      <c r="B11" s="6" t="s">
        <v>360</v>
      </c>
      <c r="C11" s="7">
        <v>712072.33</v>
      </c>
    </row>
    <row r="12" spans="1:3" ht="15.75">
      <c r="B12" s="6" t="s">
        <v>65</v>
      </c>
      <c r="C12" s="7"/>
    </row>
    <row r="13" spans="1:3" ht="15.75">
      <c r="B13" s="6" t="s">
        <v>33</v>
      </c>
      <c r="C13" s="7">
        <v>11000</v>
      </c>
    </row>
    <row r="14" spans="1:3" ht="15.75">
      <c r="B14" s="6" t="s">
        <v>32</v>
      </c>
      <c r="C14" s="7"/>
    </row>
    <row r="15" spans="1:3" ht="15.75">
      <c r="B15" s="6" t="s">
        <v>361</v>
      </c>
      <c r="C15" s="7">
        <v>764930.93</v>
      </c>
    </row>
    <row r="16" spans="1:3" ht="15.75">
      <c r="B16" s="6" t="s">
        <v>362</v>
      </c>
      <c r="C16" s="7">
        <f>159578.62+26971.02+159353.85</f>
        <v>345903.49</v>
      </c>
    </row>
    <row r="17" spans="2:3" ht="15.75">
      <c r="B17" s="6" t="s">
        <v>363</v>
      </c>
      <c r="C17" s="7">
        <v>132443.84</v>
      </c>
    </row>
    <row r="18" spans="2:3" ht="15.75">
      <c r="B18" s="6" t="s">
        <v>364</v>
      </c>
      <c r="C18" s="7"/>
    </row>
    <row r="19" spans="2:3" ht="18.75">
      <c r="B19" s="3" t="s">
        <v>365</v>
      </c>
      <c r="C19" s="7"/>
    </row>
    <row r="20" spans="2:3" ht="18.75">
      <c r="B20" s="3" t="s">
        <v>366</v>
      </c>
      <c r="C20" s="7"/>
    </row>
    <row r="21" spans="2:3" ht="15.75">
      <c r="B21" s="6" t="s">
        <v>51</v>
      </c>
      <c r="C21" s="7"/>
    </row>
    <row r="22" spans="2:3" ht="15.75">
      <c r="B22" s="6" t="s">
        <v>367</v>
      </c>
      <c r="C22" s="7"/>
    </row>
    <row r="23" spans="2:3" ht="15.75">
      <c r="B23" s="6" t="s">
        <v>368</v>
      </c>
      <c r="C23" s="7">
        <v>6000</v>
      </c>
    </row>
    <row r="24" spans="2:3" ht="15.75">
      <c r="B24" s="6" t="s">
        <v>369</v>
      </c>
      <c r="C24" s="7"/>
    </row>
    <row r="25" spans="2:3" ht="15.75">
      <c r="B25" s="6" t="s">
        <v>370</v>
      </c>
      <c r="C25" s="7">
        <v>87900</v>
      </c>
    </row>
    <row r="26" spans="2:3" ht="15.75">
      <c r="B26" s="6" t="s">
        <v>56</v>
      </c>
      <c r="C26" s="7">
        <v>16466.66</v>
      </c>
    </row>
    <row r="27" spans="2:3" ht="15.75">
      <c r="B27" s="6" t="s">
        <v>39</v>
      </c>
      <c r="C27" s="7">
        <v>1493529.44</v>
      </c>
    </row>
    <row r="28" spans="2:3" ht="15.75">
      <c r="B28" s="6" t="s">
        <v>48</v>
      </c>
      <c r="C28" s="7"/>
    </row>
    <row r="29" spans="2:3" ht="15.75">
      <c r="B29" s="6" t="s">
        <v>371</v>
      </c>
      <c r="C29" s="7">
        <v>157989.12</v>
      </c>
    </row>
    <row r="30" spans="2:3" ht="15.75">
      <c r="B30" s="6" t="s">
        <v>372</v>
      </c>
      <c r="C30" s="7"/>
    </row>
    <row r="31" spans="2:3" ht="18.75">
      <c r="B31" s="3" t="s">
        <v>373</v>
      </c>
      <c r="C31" s="7"/>
    </row>
    <row r="32" spans="2:3" ht="15.75">
      <c r="B32" s="6" t="s">
        <v>37</v>
      </c>
      <c r="C32" s="7">
        <v>72230.559999999998</v>
      </c>
    </row>
    <row r="33" spans="2:6" ht="15.75">
      <c r="B33" s="6" t="s">
        <v>374</v>
      </c>
      <c r="C33" s="7"/>
    </row>
    <row r="34" spans="2:6" ht="15.75">
      <c r="B34" s="6" t="s">
        <v>54</v>
      </c>
      <c r="C34" s="7"/>
    </row>
    <row r="35" spans="2:6" ht="15.75">
      <c r="B35" s="6" t="s">
        <v>45</v>
      </c>
      <c r="C35" s="7"/>
    </row>
    <row r="36" spans="2:6" ht="15.75">
      <c r="B36" s="6" t="s">
        <v>375</v>
      </c>
      <c r="C36" s="7">
        <v>640304.18000000005</v>
      </c>
      <c r="F36" s="232"/>
    </row>
    <row r="37" spans="2:6" ht="15.75">
      <c r="B37" s="6" t="s">
        <v>376</v>
      </c>
      <c r="C37" s="7"/>
    </row>
    <row r="38" spans="2:6" ht="15.75">
      <c r="B38" s="6" t="s">
        <v>377</v>
      </c>
      <c r="C38" s="7"/>
    </row>
    <row r="39" spans="2:6" ht="15.75">
      <c r="B39" s="6" t="s">
        <v>47</v>
      </c>
      <c r="C39" s="7">
        <v>1553119.49</v>
      </c>
    </row>
    <row r="40" spans="2:6" ht="15.75">
      <c r="B40" s="6" t="s">
        <v>378</v>
      </c>
      <c r="C40" s="7"/>
    </row>
    <row r="41" spans="2:6" ht="15.75">
      <c r="B41" s="6" t="s">
        <v>379</v>
      </c>
      <c r="C41" s="7"/>
    </row>
    <row r="42" spans="2:6" ht="15.75">
      <c r="B42" s="6" t="s">
        <v>380</v>
      </c>
      <c r="C42" s="7"/>
    </row>
    <row r="43" spans="2:6" ht="15.75">
      <c r="B43" s="6" t="s">
        <v>381</v>
      </c>
      <c r="C43" s="7"/>
    </row>
    <row r="44" spans="2:6" ht="15.75">
      <c r="B44" s="6" t="s">
        <v>382</v>
      </c>
      <c r="C44" s="7"/>
    </row>
    <row r="45" spans="2:6" ht="15.75">
      <c r="B45" s="6" t="s">
        <v>383</v>
      </c>
      <c r="C45" s="7"/>
    </row>
    <row r="46" spans="2:6" ht="15.75">
      <c r="B46" s="6" t="s">
        <v>384</v>
      </c>
      <c r="C46" s="7"/>
    </row>
    <row r="47" spans="2:6" ht="18.75">
      <c r="B47" s="3" t="s">
        <v>385</v>
      </c>
      <c r="C47" s="7"/>
    </row>
    <row r="48" spans="2:6" ht="18.75">
      <c r="B48" s="3" t="s">
        <v>386</v>
      </c>
      <c r="C48" s="7"/>
    </row>
    <row r="49" spans="2:3" ht="18.75">
      <c r="B49" s="3" t="s">
        <v>387</v>
      </c>
      <c r="C49" s="7"/>
    </row>
    <row r="50" spans="2:3" ht="15.75">
      <c r="B50" s="6" t="s">
        <v>388</v>
      </c>
      <c r="C50" s="7"/>
    </row>
    <row r="51" spans="2:3" ht="15.75">
      <c r="B51" s="6" t="s">
        <v>389</v>
      </c>
      <c r="C51" s="7"/>
    </row>
    <row r="52" spans="2:3" ht="18.75">
      <c r="B52" s="3" t="s">
        <v>390</v>
      </c>
      <c r="C52" s="7"/>
    </row>
    <row r="53" spans="2:3" ht="15.75">
      <c r="B53" s="6" t="s">
        <v>391</v>
      </c>
      <c r="C53" s="7"/>
    </row>
    <row r="54" spans="2:3" ht="15.75">
      <c r="B54" s="6" t="s">
        <v>392</v>
      </c>
      <c r="C54" s="7"/>
    </row>
    <row r="55" spans="2:3" ht="15.75">
      <c r="B55" s="6" t="s">
        <v>393</v>
      </c>
      <c r="C55" s="7"/>
    </row>
    <row r="56" spans="2:3" ht="15.75">
      <c r="B56" s="6" t="s">
        <v>394</v>
      </c>
      <c r="C56" s="7"/>
    </row>
    <row r="57" spans="2:3" ht="15.75">
      <c r="B57" s="6" t="s">
        <v>42</v>
      </c>
      <c r="C57" s="7">
        <v>12279.31</v>
      </c>
    </row>
    <row r="58" spans="2:3" ht="18.75">
      <c r="B58" s="3" t="s">
        <v>395</v>
      </c>
      <c r="C58" s="7"/>
    </row>
    <row r="59" spans="2:3" ht="18.75">
      <c r="B59" s="3" t="s">
        <v>396</v>
      </c>
      <c r="C59" s="7"/>
    </row>
    <row r="60" spans="2:3" ht="15.75">
      <c r="B60" s="6" t="s">
        <v>397</v>
      </c>
      <c r="C60" s="7"/>
    </row>
    <row r="61" spans="2:3" ht="15.75">
      <c r="B61" s="6" t="s">
        <v>398</v>
      </c>
      <c r="C61" s="7"/>
    </row>
    <row r="62" spans="2:3" ht="15.75">
      <c r="B62" s="6" t="s">
        <v>399</v>
      </c>
      <c r="C62" s="7"/>
    </row>
    <row r="63" spans="2:3" ht="15.75">
      <c r="B63" s="6" t="s">
        <v>400</v>
      </c>
      <c r="C63" s="7"/>
    </row>
    <row r="64" spans="2:3" ht="15.75">
      <c r="B64" s="6" t="s">
        <v>401</v>
      </c>
      <c r="C64" s="7"/>
    </row>
    <row r="65" spans="2:4" ht="15.75">
      <c r="B65" s="6" t="s">
        <v>402</v>
      </c>
      <c r="C65" s="7"/>
    </row>
    <row r="66" spans="2:4" ht="15.75">
      <c r="B66" s="6" t="s">
        <v>403</v>
      </c>
      <c r="C66" s="7"/>
    </row>
    <row r="67" spans="2:4" ht="15.75">
      <c r="B67" s="8" t="s">
        <v>404</v>
      </c>
      <c r="C67" s="195">
        <f>SUM(C10:C66)</f>
        <v>7623556.9299999988</v>
      </c>
    </row>
    <row r="68" spans="2:4">
      <c r="B68" s="9"/>
      <c r="D68" s="10"/>
    </row>
    <row r="69" spans="2:4">
      <c r="C69" s="196"/>
    </row>
    <row r="72" spans="2:4">
      <c r="C72" s="197"/>
    </row>
    <row r="73" spans="2:4">
      <c r="C73" s="197"/>
    </row>
  </sheetData>
  <mergeCells count="4">
    <mergeCell ref="B2:C2"/>
    <mergeCell ref="B3:C3"/>
    <mergeCell ref="A4:C4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A5" sqref="A5:F5"/>
    </sheetView>
  </sheetViews>
  <sheetFormatPr baseColWidth="10" defaultRowHeight="15"/>
  <cols>
    <col min="1" max="1" width="15" style="324" customWidth="1"/>
    <col min="2" max="2" width="13.85546875" style="319" customWidth="1"/>
    <col min="3" max="3" width="39.5703125" style="319" customWidth="1"/>
    <col min="4" max="4" width="16" style="319" customWidth="1"/>
    <col min="5" max="5" width="23.5703125" style="319" customWidth="1"/>
    <col min="6" max="6" width="14.140625" style="319" bestFit="1" customWidth="1"/>
    <col min="7" max="7" width="16.140625" style="319" customWidth="1"/>
    <col min="8" max="16384" width="11.42578125" style="319"/>
  </cols>
  <sheetData>
    <row r="1" spans="1:7" ht="15" customHeight="1"/>
    <row r="2" spans="1:7" ht="15" customHeight="1">
      <c r="C2" s="320"/>
    </row>
    <row r="3" spans="1:7" ht="15" customHeight="1">
      <c r="A3" s="341" t="s">
        <v>1</v>
      </c>
      <c r="B3" s="341"/>
      <c r="C3" s="341"/>
      <c r="D3" s="341"/>
      <c r="E3" s="341"/>
      <c r="F3" s="341"/>
    </row>
    <row r="4" spans="1:7" ht="15" customHeight="1">
      <c r="A4" s="341" t="s">
        <v>458</v>
      </c>
      <c r="B4" s="341"/>
      <c r="C4" s="341"/>
      <c r="D4" s="341"/>
      <c r="E4" s="341"/>
      <c r="F4" s="341"/>
    </row>
    <row r="5" spans="1:7" ht="15" customHeight="1">
      <c r="A5" s="341" t="s">
        <v>2</v>
      </c>
      <c r="B5" s="341"/>
      <c r="C5" s="341"/>
      <c r="D5" s="341"/>
      <c r="E5" s="341"/>
      <c r="F5" s="341"/>
    </row>
    <row r="6" spans="1:7" ht="15" customHeight="1"/>
    <row r="7" spans="1:7" ht="15" customHeight="1">
      <c r="A7" s="266" t="s">
        <v>430</v>
      </c>
      <c r="B7" s="321" t="s">
        <v>4</v>
      </c>
      <c r="C7" s="321" t="s">
        <v>5</v>
      </c>
      <c r="D7" s="321" t="s">
        <v>6</v>
      </c>
      <c r="E7" s="329" t="s">
        <v>7</v>
      </c>
      <c r="F7" s="235" t="s">
        <v>8</v>
      </c>
    </row>
    <row r="8" spans="1:7" ht="15" customHeight="1">
      <c r="B8" s="322" t="s">
        <v>11</v>
      </c>
      <c r="C8" s="322" t="s">
        <v>12</v>
      </c>
      <c r="D8" s="325">
        <v>191070.4</v>
      </c>
      <c r="E8" s="326">
        <v>190707.46</v>
      </c>
      <c r="F8" s="178">
        <f t="shared" ref="F8:F17" si="0">A8+D8-E8</f>
        <v>362.94000000000233</v>
      </c>
    </row>
    <row r="9" spans="1:7" ht="15" customHeight="1">
      <c r="B9" s="322" t="s">
        <v>416</v>
      </c>
      <c r="C9" s="322" t="s">
        <v>13</v>
      </c>
      <c r="D9" s="325">
        <v>15800</v>
      </c>
      <c r="E9" s="326">
        <v>15800</v>
      </c>
      <c r="F9" s="178">
        <f t="shared" si="0"/>
        <v>0</v>
      </c>
    </row>
    <row r="10" spans="1:7" ht="15" customHeight="1">
      <c r="A10" s="324">
        <v>2488.680000001099</v>
      </c>
      <c r="B10" s="322" t="s">
        <v>14</v>
      </c>
      <c r="C10" s="322" t="s">
        <v>15</v>
      </c>
      <c r="D10" s="325">
        <v>0</v>
      </c>
      <c r="E10" s="326">
        <v>325</v>
      </c>
      <c r="F10" s="178">
        <f t="shared" si="0"/>
        <v>2163.680000001099</v>
      </c>
    </row>
    <row r="11" spans="1:7" ht="15" customHeight="1">
      <c r="A11" s="324">
        <v>16460563.940000005</v>
      </c>
      <c r="B11" s="322" t="s">
        <v>9</v>
      </c>
      <c r="C11" s="322" t="s">
        <v>10</v>
      </c>
      <c r="D11" s="325">
        <v>8207551.25</v>
      </c>
      <c r="E11" s="326">
        <v>12602772.869999999</v>
      </c>
      <c r="F11" s="178">
        <f t="shared" si="0"/>
        <v>12065342.320000006</v>
      </c>
      <c r="G11" s="328">
        <f>SUM(F8:F11)</f>
        <v>12067868.940000007</v>
      </c>
    </row>
    <row r="12" spans="1:7" ht="15" customHeight="1">
      <c r="B12" s="175" t="s">
        <v>16</v>
      </c>
      <c r="C12" s="175" t="s">
        <v>17</v>
      </c>
      <c r="D12" s="176">
        <v>8137648.4299999997</v>
      </c>
      <c r="E12" s="326"/>
      <c r="F12" s="178">
        <f t="shared" si="0"/>
        <v>8137648.4299999997</v>
      </c>
    </row>
    <row r="13" spans="1:7" ht="15" customHeight="1">
      <c r="B13" s="241" t="s">
        <v>18</v>
      </c>
      <c r="C13" s="241" t="s">
        <v>19</v>
      </c>
      <c r="D13" s="325"/>
      <c r="E13" s="326"/>
      <c r="F13" s="178">
        <f t="shared" si="0"/>
        <v>0</v>
      </c>
    </row>
    <row r="14" spans="1:7" ht="15" customHeight="1">
      <c r="B14" s="289" t="s">
        <v>20</v>
      </c>
      <c r="C14" s="289" t="s">
        <v>21</v>
      </c>
      <c r="D14" s="325">
        <v>1672241.7000000002</v>
      </c>
      <c r="E14" s="326"/>
      <c r="F14" s="178">
        <f t="shared" si="0"/>
        <v>1672241.7000000002</v>
      </c>
    </row>
    <row r="15" spans="1:7" ht="15" customHeight="1">
      <c r="B15" s="287" t="s">
        <v>22</v>
      </c>
      <c r="C15" s="287" t="s">
        <v>23</v>
      </c>
      <c r="D15" s="325">
        <v>6070784.4100000001</v>
      </c>
      <c r="E15" s="326"/>
      <c r="F15" s="178">
        <f t="shared" si="0"/>
        <v>6070784.4100000001</v>
      </c>
    </row>
    <row r="16" spans="1:7" ht="15" customHeight="1">
      <c r="B16" s="289" t="s">
        <v>24</v>
      </c>
      <c r="C16" s="289" t="s">
        <v>25</v>
      </c>
      <c r="D16" s="325">
        <v>10651112.640000001</v>
      </c>
      <c r="E16" s="326"/>
      <c r="F16" s="178">
        <f t="shared" si="0"/>
        <v>10651112.640000001</v>
      </c>
    </row>
    <row r="17" spans="1:7" ht="15" customHeight="1">
      <c r="B17" s="241" t="s">
        <v>59</v>
      </c>
      <c r="C17" s="241" t="s">
        <v>60</v>
      </c>
      <c r="D17" s="325">
        <v>1053211.2799999998</v>
      </c>
      <c r="E17" s="326"/>
      <c r="F17" s="178">
        <f t="shared" si="0"/>
        <v>1053211.2799999998</v>
      </c>
      <c r="G17" s="328">
        <f>SUM(F14:F17)</f>
        <v>19447350.030000001</v>
      </c>
    </row>
    <row r="18" spans="1:7" ht="15" customHeight="1">
      <c r="B18" s="322" t="s">
        <v>423</v>
      </c>
      <c r="C18" s="322" t="s">
        <v>424</v>
      </c>
      <c r="D18" s="325">
        <v>148808.20000000001</v>
      </c>
      <c r="E18" s="326">
        <v>148808.20000000001</v>
      </c>
      <c r="F18" s="178">
        <f t="shared" ref="F18:F26" si="1">-(E18+A18-D18)</f>
        <v>0</v>
      </c>
    </row>
    <row r="19" spans="1:7" ht="15" customHeight="1">
      <c r="A19" s="324">
        <v>889697.02</v>
      </c>
      <c r="B19" s="322" t="s">
        <v>28</v>
      </c>
      <c r="C19" s="322" t="s">
        <v>29</v>
      </c>
      <c r="D19" s="325">
        <v>3613323.28</v>
      </c>
      <c r="E19" s="326">
        <v>3532196.75</v>
      </c>
      <c r="F19" s="178">
        <f t="shared" si="1"/>
        <v>-808570.48999999976</v>
      </c>
    </row>
    <row r="20" spans="1:7" ht="15" customHeight="1">
      <c r="A20" s="324">
        <v>7856652.0099999998</v>
      </c>
      <c r="B20" s="322" t="s">
        <v>406</v>
      </c>
      <c r="C20" s="322" t="s">
        <v>407</v>
      </c>
      <c r="D20" s="325">
        <v>5267549.21</v>
      </c>
      <c r="E20" s="326">
        <v>763280.88</v>
      </c>
      <c r="F20" s="178">
        <f t="shared" si="1"/>
        <v>-3352383.6800000006</v>
      </c>
    </row>
    <row r="21" spans="1:7" ht="15" customHeight="1">
      <c r="A21" s="324">
        <v>397774.22</v>
      </c>
      <c r="B21" s="322" t="s">
        <v>408</v>
      </c>
      <c r="C21" s="322" t="s">
        <v>409</v>
      </c>
      <c r="D21" s="325">
        <v>0</v>
      </c>
      <c r="E21" s="326">
        <v>132443.84</v>
      </c>
      <c r="F21" s="178">
        <f t="shared" si="1"/>
        <v>-530218.05999999994</v>
      </c>
    </row>
    <row r="22" spans="1:7" ht="15" customHeight="1">
      <c r="A22" s="324">
        <v>718923.62</v>
      </c>
      <c r="B22" s="322" t="s">
        <v>26</v>
      </c>
      <c r="C22" s="322" t="s">
        <v>27</v>
      </c>
      <c r="D22" s="325">
        <v>377353.52</v>
      </c>
      <c r="E22" s="326">
        <v>217121.88</v>
      </c>
      <c r="F22" s="178">
        <f t="shared" si="1"/>
        <v>-558691.98</v>
      </c>
    </row>
    <row r="23" spans="1:7" ht="15" customHeight="1">
      <c r="A23" s="324">
        <v>6600005.7499999925</v>
      </c>
      <c r="B23" s="287" t="s">
        <v>61</v>
      </c>
      <c r="C23" s="287" t="s">
        <v>62</v>
      </c>
      <c r="D23" s="325"/>
      <c r="E23" s="326">
        <v>27584998.460000012</v>
      </c>
      <c r="F23" s="178">
        <f t="shared" si="1"/>
        <v>-34185004.210000008</v>
      </c>
    </row>
    <row r="24" spans="1:7" ht="15" customHeight="1">
      <c r="B24" s="173" t="s">
        <v>63</v>
      </c>
      <c r="C24" s="234" t="s">
        <v>64</v>
      </c>
      <c r="D24" s="325"/>
      <c r="E24" s="326"/>
      <c r="F24" s="178">
        <f t="shared" si="1"/>
        <v>0</v>
      </c>
    </row>
    <row r="25" spans="1:7" ht="15" customHeight="1">
      <c r="B25" s="322" t="s">
        <v>431</v>
      </c>
      <c r="C25" s="322" t="s">
        <v>432</v>
      </c>
      <c r="D25" s="325">
        <v>0</v>
      </c>
      <c r="E25" s="326">
        <v>191070.4</v>
      </c>
      <c r="F25" s="178">
        <f t="shared" si="1"/>
        <v>-191070.4</v>
      </c>
    </row>
    <row r="26" spans="1:7" ht="15" customHeight="1">
      <c r="B26" s="322" t="s">
        <v>30</v>
      </c>
      <c r="C26" s="322" t="s">
        <v>31</v>
      </c>
      <c r="D26" s="325">
        <v>0</v>
      </c>
      <c r="E26" s="326">
        <v>8207551.25</v>
      </c>
      <c r="F26" s="178">
        <f t="shared" si="1"/>
        <v>-8207551.25</v>
      </c>
      <c r="G26" s="328">
        <f>SUM(F25:F26)</f>
        <v>-8398621.6500000004</v>
      </c>
    </row>
    <row r="27" spans="1:7" ht="15" customHeight="1">
      <c r="B27" s="322" t="s">
        <v>36</v>
      </c>
      <c r="C27" s="322" t="s">
        <v>37</v>
      </c>
      <c r="D27" s="325">
        <v>308647.44</v>
      </c>
      <c r="E27" s="326">
        <v>0</v>
      </c>
      <c r="F27" s="333">
        <f>D27</f>
        <v>308647.44</v>
      </c>
    </row>
    <row r="28" spans="1:7" ht="15" customHeight="1">
      <c r="B28" s="322" t="s">
        <v>38</v>
      </c>
      <c r="C28" s="322" t="s">
        <v>39</v>
      </c>
      <c r="D28" s="325">
        <v>714444.72</v>
      </c>
      <c r="E28" s="326">
        <v>0</v>
      </c>
      <c r="F28" s="333">
        <f t="shared" ref="F28:F44" si="2">D28</f>
        <v>714444.72</v>
      </c>
    </row>
    <row r="29" spans="1:7" ht="15" customHeight="1">
      <c r="B29" s="322" t="s">
        <v>426</v>
      </c>
      <c r="C29" s="322" t="s">
        <v>427</v>
      </c>
      <c r="D29" s="325">
        <v>765280.7</v>
      </c>
      <c r="E29" s="326">
        <v>0</v>
      </c>
      <c r="F29" s="330">
        <f t="shared" si="2"/>
        <v>765280.7</v>
      </c>
    </row>
    <row r="30" spans="1:7" ht="15" customHeight="1">
      <c r="B30" s="322" t="s">
        <v>40</v>
      </c>
      <c r="C30" s="322" t="s">
        <v>41</v>
      </c>
      <c r="D30" s="325">
        <v>239755.96</v>
      </c>
      <c r="E30" s="326">
        <v>0</v>
      </c>
      <c r="F30" s="331">
        <f t="shared" si="2"/>
        <v>239755.96</v>
      </c>
    </row>
    <row r="31" spans="1:7" ht="15" customHeight="1">
      <c r="B31" s="322" t="s">
        <v>414</v>
      </c>
      <c r="C31" s="322" t="s">
        <v>42</v>
      </c>
      <c r="D31" s="325">
        <v>21358.57</v>
      </c>
      <c r="E31" s="326">
        <v>0</v>
      </c>
      <c r="F31" s="332">
        <f t="shared" si="2"/>
        <v>21358.57</v>
      </c>
    </row>
    <row r="32" spans="1:7" ht="15" customHeight="1">
      <c r="B32" s="322" t="s">
        <v>43</v>
      </c>
      <c r="C32" s="322" t="s">
        <v>44</v>
      </c>
      <c r="D32" s="325">
        <v>1022073.45</v>
      </c>
      <c r="E32" s="326">
        <v>0</v>
      </c>
      <c r="F32" s="328">
        <f t="shared" si="2"/>
        <v>1022073.45</v>
      </c>
    </row>
    <row r="33" spans="2:7" ht="15" customHeight="1">
      <c r="B33" s="322" t="s">
        <v>417</v>
      </c>
      <c r="C33" s="322" t="s">
        <v>418</v>
      </c>
      <c r="D33" s="325">
        <v>168466.93</v>
      </c>
      <c r="E33" s="326">
        <v>0</v>
      </c>
      <c r="F33" s="330">
        <f t="shared" si="2"/>
        <v>168466.93</v>
      </c>
    </row>
    <row r="34" spans="2:7" ht="15" customHeight="1">
      <c r="B34" s="322" t="s">
        <v>419</v>
      </c>
      <c r="C34" s="322" t="s">
        <v>420</v>
      </c>
      <c r="D34" s="325">
        <v>28473.27</v>
      </c>
      <c r="E34" s="326">
        <v>0</v>
      </c>
      <c r="F34" s="330">
        <f t="shared" si="2"/>
        <v>28473.27</v>
      </c>
    </row>
    <row r="35" spans="2:7" ht="15" customHeight="1">
      <c r="B35" s="322" t="s">
        <v>421</v>
      </c>
      <c r="C35" s="322" t="s">
        <v>422</v>
      </c>
      <c r="D35" s="325">
        <v>168229.64</v>
      </c>
      <c r="E35" s="326">
        <v>0</v>
      </c>
      <c r="F35" s="330">
        <f t="shared" si="2"/>
        <v>168229.64</v>
      </c>
    </row>
    <row r="36" spans="2:7" ht="15" customHeight="1">
      <c r="B36" s="322" t="s">
        <v>456</v>
      </c>
      <c r="C36" s="322" t="s">
        <v>457</v>
      </c>
      <c r="D36" s="325">
        <v>191160</v>
      </c>
      <c r="E36" s="326">
        <v>0</v>
      </c>
      <c r="F36" s="331">
        <f t="shared" si="2"/>
        <v>191160</v>
      </c>
    </row>
    <row r="37" spans="2:7" ht="15" customHeight="1">
      <c r="B37" s="322" t="s">
        <v>446</v>
      </c>
      <c r="C37" s="322" t="s">
        <v>447</v>
      </c>
      <c r="D37" s="325">
        <v>233226.01</v>
      </c>
      <c r="E37" s="326">
        <v>0</v>
      </c>
      <c r="F37" s="330">
        <f t="shared" si="2"/>
        <v>233226.01</v>
      </c>
    </row>
    <row r="38" spans="2:7" ht="15" customHeight="1">
      <c r="B38" s="322" t="s">
        <v>46</v>
      </c>
      <c r="C38" s="322" t="s">
        <v>47</v>
      </c>
      <c r="D38" s="325">
        <v>1923480.4</v>
      </c>
      <c r="E38" s="326">
        <v>0</v>
      </c>
      <c r="F38" s="331">
        <f t="shared" si="2"/>
        <v>1923480.4</v>
      </c>
    </row>
    <row r="39" spans="2:7" ht="15" customHeight="1">
      <c r="B39" s="322" t="s">
        <v>34</v>
      </c>
      <c r="C39" s="322" t="s">
        <v>35</v>
      </c>
      <c r="D39" s="325">
        <v>132443.84</v>
      </c>
      <c r="E39" s="326">
        <v>0</v>
      </c>
      <c r="F39" s="330">
        <f t="shared" si="2"/>
        <v>132443.84</v>
      </c>
    </row>
    <row r="40" spans="2:7" ht="15" customHeight="1">
      <c r="B40" s="322" t="s">
        <v>445</v>
      </c>
      <c r="C40" s="322" t="s">
        <v>51</v>
      </c>
      <c r="D40" s="325">
        <v>16893.5</v>
      </c>
      <c r="E40" s="326">
        <v>0</v>
      </c>
      <c r="F40" s="333">
        <f t="shared" si="2"/>
        <v>16893.5</v>
      </c>
    </row>
    <row r="41" spans="2:7" ht="15" customHeight="1">
      <c r="B41" s="322" t="s">
        <v>428</v>
      </c>
      <c r="C41" s="322" t="s">
        <v>429</v>
      </c>
      <c r="D41" s="325">
        <v>1249368.04</v>
      </c>
      <c r="E41" s="326">
        <v>0</v>
      </c>
      <c r="F41" s="330">
        <f t="shared" si="2"/>
        <v>1249368.04</v>
      </c>
    </row>
    <row r="42" spans="2:7" ht="15" customHeight="1">
      <c r="B42" s="322" t="s">
        <v>52</v>
      </c>
      <c r="C42" s="322" t="s">
        <v>53</v>
      </c>
      <c r="D42" s="325">
        <v>825003.54</v>
      </c>
      <c r="E42" s="326">
        <v>0</v>
      </c>
      <c r="F42" s="330">
        <f t="shared" si="2"/>
        <v>825003.54</v>
      </c>
      <c r="G42" s="328">
        <f>SUM(F42+F41+F39+F37+F35+F34+F33+F29)</f>
        <v>3570491.9699999997</v>
      </c>
    </row>
    <row r="43" spans="2:7" ht="15" customHeight="1">
      <c r="B43" s="322" t="s">
        <v>55</v>
      </c>
      <c r="C43" s="322" t="s">
        <v>56</v>
      </c>
      <c r="D43" s="325">
        <v>27266.66</v>
      </c>
      <c r="E43" s="326">
        <v>0</v>
      </c>
      <c r="F43" s="331">
        <f t="shared" si="2"/>
        <v>27266.66</v>
      </c>
      <c r="G43" s="328">
        <f>SUM(F43+F38+F36+F30)</f>
        <v>2381663.0199999996</v>
      </c>
    </row>
    <row r="44" spans="2:7" ht="15" customHeight="1">
      <c r="B44" s="322" t="s">
        <v>434</v>
      </c>
      <c r="C44" s="322" t="s">
        <v>435</v>
      </c>
      <c r="D44" s="325">
        <v>145050</v>
      </c>
      <c r="E44" s="326">
        <v>0</v>
      </c>
      <c r="F44" s="333">
        <f t="shared" si="2"/>
        <v>145050</v>
      </c>
      <c r="G44" s="328">
        <f>SUM(F44+F40+F28+F27)</f>
        <v>1185035.6599999999</v>
      </c>
    </row>
    <row r="45" spans="2:7" ht="15" customHeight="1">
      <c r="B45" s="323" t="s">
        <v>57</v>
      </c>
      <c r="C45" s="323" t="s">
        <v>58</v>
      </c>
      <c r="D45" s="327">
        <f>SUM(D8:D44)</f>
        <v>53587076.99000001</v>
      </c>
      <c r="E45" s="327">
        <f>SUM(E8:E44)</f>
        <v>53587076.99000001</v>
      </c>
      <c r="F45" s="328">
        <f>SUM(F8:F44)</f>
        <v>-4.3364707380533218E-9</v>
      </c>
    </row>
    <row r="46" spans="2:7" ht="15" customHeight="1"/>
    <row r="47" spans="2:7" ht="18.75" customHeight="1"/>
    <row r="48" spans="2:7">
      <c r="D48" s="328">
        <f>D45-E45</f>
        <v>0</v>
      </c>
      <c r="F48" s="328">
        <f>SUM(F27:F44)</f>
        <v>8180622.6699999999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Impresion5/29/2024 10:41:50 AM &amp;R&amp;"Segoe UI,Regular"&amp;10 Pagina : 1 de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zoomScale="140" zoomScaleNormal="140" workbookViewId="0">
      <selection activeCell="A5" sqref="A5:F5"/>
    </sheetView>
  </sheetViews>
  <sheetFormatPr baseColWidth="10" defaultRowHeight="15"/>
  <cols>
    <col min="1" max="1" width="15.140625" style="288" bestFit="1" customWidth="1"/>
    <col min="2" max="2" width="16.5703125" style="288" bestFit="1" customWidth="1"/>
    <col min="3" max="3" width="45.42578125" style="288" customWidth="1"/>
    <col min="4" max="5" width="14.7109375" style="288" bestFit="1" customWidth="1"/>
    <col min="6" max="6" width="13.85546875" style="288" bestFit="1" customWidth="1"/>
    <col min="7" max="7" width="15" style="288" bestFit="1" customWidth="1"/>
    <col min="8" max="8" width="13.85546875" style="288" bestFit="1" customWidth="1"/>
    <col min="9" max="16384" width="11.42578125" style="288"/>
  </cols>
  <sheetData>
    <row r="1" spans="1:8" ht="16.5" customHeight="1"/>
    <row r="2" spans="1:8" ht="18.75" customHeight="1">
      <c r="C2" s="304"/>
    </row>
    <row r="3" spans="1:8" ht="18" customHeight="1">
      <c r="A3" s="341" t="s">
        <v>1</v>
      </c>
      <c r="B3" s="341"/>
      <c r="C3" s="341"/>
      <c r="D3" s="341"/>
      <c r="E3" s="341"/>
      <c r="F3" s="341"/>
    </row>
    <row r="4" spans="1:8" ht="14.25" customHeight="1">
      <c r="A4" s="341" t="s">
        <v>453</v>
      </c>
      <c r="B4" s="341"/>
      <c r="C4" s="341"/>
      <c r="D4" s="341"/>
      <c r="E4" s="341"/>
      <c r="F4" s="341"/>
    </row>
    <row r="5" spans="1:8" ht="18" customHeight="1">
      <c r="A5" s="341" t="s">
        <v>2</v>
      </c>
      <c r="B5" s="341"/>
      <c r="C5" s="341"/>
      <c r="D5" s="341"/>
      <c r="E5" s="341"/>
      <c r="F5" s="341"/>
    </row>
    <row r="6" spans="1:8" ht="12.75" customHeight="1"/>
    <row r="7" spans="1:8" ht="12.75" customHeight="1"/>
    <row r="8" spans="1:8" ht="15" customHeight="1">
      <c r="A8" s="266" t="s">
        <v>430</v>
      </c>
      <c r="B8" s="290" t="s">
        <v>4</v>
      </c>
      <c r="C8" s="290" t="s">
        <v>5</v>
      </c>
      <c r="D8" s="310" t="s">
        <v>6</v>
      </c>
      <c r="E8" s="310" t="s">
        <v>7</v>
      </c>
      <c r="F8" s="235" t="s">
        <v>8</v>
      </c>
    </row>
    <row r="9" spans="1:8" ht="15" customHeight="1">
      <c r="A9" s="288">
        <v>2813.680000001099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7" si="0">A9+D9-E9</f>
        <v>2488.680000001099</v>
      </c>
    </row>
    <row r="10" spans="1:8" ht="15" customHeight="1">
      <c r="B10" s="289"/>
      <c r="C10" s="289" t="s">
        <v>455</v>
      </c>
      <c r="D10" s="285">
        <v>38000</v>
      </c>
      <c r="E10" s="294"/>
      <c r="F10" s="178">
        <f t="shared" si="0"/>
        <v>38000</v>
      </c>
    </row>
    <row r="11" spans="1:8" ht="15" customHeight="1">
      <c r="A11" s="297">
        <v>17529251.560000006</v>
      </c>
      <c r="B11" s="289" t="s">
        <v>9</v>
      </c>
      <c r="C11" s="315" t="s">
        <v>10</v>
      </c>
      <c r="D11" s="312">
        <v>9808079.6699999999</v>
      </c>
      <c r="E11" s="294">
        <v>10876767.289999999</v>
      </c>
      <c r="F11" s="178">
        <f t="shared" si="0"/>
        <v>16460563.940000005</v>
      </c>
      <c r="G11" s="296">
        <f>SUM(F9:F11)</f>
        <v>16501052.620000007</v>
      </c>
    </row>
    <row r="12" spans="1:8" ht="15" customHeight="1">
      <c r="B12" s="175" t="s">
        <v>16</v>
      </c>
      <c r="C12" s="175" t="s">
        <v>17</v>
      </c>
      <c r="D12" s="297">
        <v>4384702.57</v>
      </c>
      <c r="E12" s="297"/>
      <c r="F12" s="178">
        <f t="shared" si="0"/>
        <v>4384702.57</v>
      </c>
      <c r="H12" s="294"/>
    </row>
    <row r="13" spans="1:8" ht="15" customHeight="1">
      <c r="B13" s="241" t="s">
        <v>18</v>
      </c>
      <c r="C13" s="241" t="s">
        <v>19</v>
      </c>
      <c r="D13" s="285"/>
      <c r="E13" s="311"/>
      <c r="F13" s="178">
        <f t="shared" si="0"/>
        <v>0</v>
      </c>
    </row>
    <row r="14" spans="1:8" ht="15" customHeight="1">
      <c r="B14" s="289" t="s">
        <v>20</v>
      </c>
      <c r="C14" s="289" t="s">
        <v>21</v>
      </c>
      <c r="D14" s="285">
        <v>1672241.7000000002</v>
      </c>
      <c r="E14" s="294">
        <v>0</v>
      </c>
      <c r="F14" s="178">
        <f t="shared" si="0"/>
        <v>1672241.7000000002</v>
      </c>
      <c r="H14" s="296"/>
    </row>
    <row r="15" spans="1:8" ht="15" customHeight="1">
      <c r="B15" s="287" t="s">
        <v>22</v>
      </c>
      <c r="C15" s="287" t="s">
        <v>23</v>
      </c>
      <c r="D15" s="314">
        <v>6070784.4100000001</v>
      </c>
      <c r="E15" s="311"/>
      <c r="F15" s="178">
        <f t="shared" si="0"/>
        <v>6070784.4100000001</v>
      </c>
    </row>
    <row r="16" spans="1:8" ht="15" customHeight="1">
      <c r="B16" s="289" t="s">
        <v>24</v>
      </c>
      <c r="C16" s="289" t="s">
        <v>25</v>
      </c>
      <c r="D16" s="314">
        <v>10989481.990000002</v>
      </c>
      <c r="E16" s="311"/>
      <c r="F16" s="178">
        <f t="shared" si="0"/>
        <v>10989481.990000002</v>
      </c>
    </row>
    <row r="17" spans="1:7" ht="15" customHeight="1">
      <c r="B17" s="241" t="s">
        <v>59</v>
      </c>
      <c r="C17" s="241" t="s">
        <v>60</v>
      </c>
      <c r="D17" s="314">
        <v>1065724.4900000002</v>
      </c>
      <c r="E17" s="311"/>
      <c r="F17" s="178">
        <f t="shared" si="0"/>
        <v>1065724.4900000002</v>
      </c>
      <c r="G17" s="296">
        <f>SUM(F14:F17)</f>
        <v>19798232.590000004</v>
      </c>
    </row>
    <row r="18" spans="1:7" ht="15" customHeight="1">
      <c r="B18" s="289" t="s">
        <v>423</v>
      </c>
      <c r="C18" s="289" t="s">
        <v>424</v>
      </c>
      <c r="D18" s="285">
        <v>150581.20000000001</v>
      </c>
      <c r="E18" s="294">
        <v>150581.20000000001</v>
      </c>
      <c r="F18" s="178">
        <f t="shared" ref="F18:F25" si="1">-(E18+A18-D18)</f>
        <v>0</v>
      </c>
    </row>
    <row r="19" spans="1:7" ht="15" customHeight="1">
      <c r="A19" s="288">
        <v>6275018.2300000004</v>
      </c>
      <c r="B19" s="289" t="s">
        <v>28</v>
      </c>
      <c r="C19" s="289" t="s">
        <v>29</v>
      </c>
      <c r="D19" s="285">
        <v>7184552.9000000004</v>
      </c>
      <c r="E19" s="294">
        <v>1799231.6900000002</v>
      </c>
      <c r="F19" s="318">
        <f t="shared" si="1"/>
        <v>-889697.02000000048</v>
      </c>
    </row>
    <row r="20" spans="1:7" ht="15" customHeight="1">
      <c r="A20" s="288">
        <v>7093371.1299999999</v>
      </c>
      <c r="B20" s="289" t="s">
        <v>406</v>
      </c>
      <c r="C20" s="289" t="s">
        <v>407</v>
      </c>
      <c r="D20" s="285">
        <v>0</v>
      </c>
      <c r="E20" s="294">
        <v>763280.88</v>
      </c>
      <c r="F20" s="178">
        <f t="shared" si="1"/>
        <v>-7856652.0099999998</v>
      </c>
    </row>
    <row r="21" spans="1:7" ht="15" customHeight="1">
      <c r="A21" s="288">
        <v>265330.38</v>
      </c>
      <c r="B21" s="289" t="s">
        <v>408</v>
      </c>
      <c r="C21" s="289" t="s">
        <v>409</v>
      </c>
      <c r="D21" s="285">
        <v>0</v>
      </c>
      <c r="E21" s="294">
        <v>132443.84</v>
      </c>
      <c r="F21" s="178">
        <f t="shared" si="1"/>
        <v>-397774.22</v>
      </c>
    </row>
    <row r="22" spans="1:7" ht="15" customHeight="1">
      <c r="A22" s="288">
        <v>368975.95</v>
      </c>
      <c r="B22" s="289" t="s">
        <v>26</v>
      </c>
      <c r="C22" s="289" t="s">
        <v>27</v>
      </c>
      <c r="D22" s="285">
        <v>0</v>
      </c>
      <c r="E22" s="294">
        <v>349947.67</v>
      </c>
      <c r="F22" s="318">
        <f t="shared" si="1"/>
        <v>-718923.62</v>
      </c>
    </row>
    <row r="23" spans="1:7" ht="15" customHeight="1">
      <c r="A23" s="288">
        <v>3529369.5499999886</v>
      </c>
      <c r="B23" s="287" t="s">
        <v>61</v>
      </c>
      <c r="C23" s="287" t="s">
        <v>62</v>
      </c>
      <c r="D23" s="285"/>
      <c r="E23" s="294">
        <v>24149405.160000026</v>
      </c>
      <c r="F23" s="178">
        <f t="shared" si="1"/>
        <v>-27678774.710000016</v>
      </c>
    </row>
    <row r="24" spans="1:7" ht="15" customHeight="1">
      <c r="B24" s="173" t="s">
        <v>63</v>
      </c>
      <c r="C24" s="234" t="s">
        <v>64</v>
      </c>
      <c r="D24" s="285"/>
      <c r="E24" s="294"/>
      <c r="F24" s="178">
        <f t="shared" si="1"/>
        <v>0</v>
      </c>
    </row>
    <row r="25" spans="1:7" ht="15" customHeight="1">
      <c r="B25" s="289" t="s">
        <v>30</v>
      </c>
      <c r="C25" s="289" t="s">
        <v>31</v>
      </c>
      <c r="D25" s="285">
        <v>0</v>
      </c>
      <c r="E25" s="313">
        <v>9800879.3200000003</v>
      </c>
      <c r="F25" s="178">
        <f t="shared" si="1"/>
        <v>-9800879.3200000003</v>
      </c>
    </row>
    <row r="26" spans="1:7" ht="15" customHeight="1">
      <c r="B26" s="289" t="s">
        <v>36</v>
      </c>
      <c r="C26" s="289" t="s">
        <v>37</v>
      </c>
      <c r="D26" s="285">
        <v>92022.31</v>
      </c>
      <c r="E26" s="294">
        <v>0</v>
      </c>
      <c r="F26" s="317">
        <f>D26</f>
        <v>92022.31</v>
      </c>
    </row>
    <row r="27" spans="1:7" ht="15" customHeight="1">
      <c r="B27" s="289" t="s">
        <v>38</v>
      </c>
      <c r="C27" s="289" t="s">
        <v>39</v>
      </c>
      <c r="D27" s="285">
        <v>755321.72</v>
      </c>
      <c r="E27" s="294">
        <v>0</v>
      </c>
      <c r="F27" s="317">
        <f t="shared" ref="F27:F40" si="2">D27</f>
        <v>755321.72</v>
      </c>
    </row>
    <row r="28" spans="1:7" ht="15" customHeight="1">
      <c r="B28" s="289" t="s">
        <v>426</v>
      </c>
      <c r="C28" s="289" t="s">
        <v>427</v>
      </c>
      <c r="D28" s="285">
        <v>763280.88</v>
      </c>
      <c r="E28" s="294">
        <v>0</v>
      </c>
      <c r="F28" s="298">
        <f t="shared" si="2"/>
        <v>763280.88</v>
      </c>
    </row>
    <row r="29" spans="1:7" ht="15" customHeight="1">
      <c r="B29" s="289" t="s">
        <v>40</v>
      </c>
      <c r="C29" s="289" t="s">
        <v>41</v>
      </c>
      <c r="D29" s="285">
        <v>111799.42</v>
      </c>
      <c r="E29" s="294">
        <v>0</v>
      </c>
      <c r="F29" s="316">
        <f t="shared" si="2"/>
        <v>111799.42</v>
      </c>
    </row>
    <row r="30" spans="1:7" ht="15" customHeight="1">
      <c r="B30" s="289" t="s">
        <v>414</v>
      </c>
      <c r="C30" s="289" t="s">
        <v>42</v>
      </c>
      <c r="D30" s="285">
        <v>17918.02</v>
      </c>
      <c r="E30" s="294">
        <v>0</v>
      </c>
      <c r="F30" s="296">
        <f t="shared" si="2"/>
        <v>17918.02</v>
      </c>
    </row>
    <row r="31" spans="1:7" ht="15" customHeight="1">
      <c r="B31" s="289" t="s">
        <v>417</v>
      </c>
      <c r="C31" s="289" t="s">
        <v>418</v>
      </c>
      <c r="D31" s="285">
        <v>170596.93</v>
      </c>
      <c r="E31" s="294">
        <v>0</v>
      </c>
      <c r="F31" s="298">
        <f t="shared" si="2"/>
        <v>170596.93</v>
      </c>
    </row>
    <row r="32" spans="1:7" ht="15" customHeight="1">
      <c r="B32" s="289" t="s">
        <v>419</v>
      </c>
      <c r="C32" s="289" t="s">
        <v>420</v>
      </c>
      <c r="D32" s="285">
        <v>28833.27</v>
      </c>
      <c r="E32" s="294">
        <v>0</v>
      </c>
      <c r="F32" s="298">
        <f t="shared" si="2"/>
        <v>28833.27</v>
      </c>
    </row>
    <row r="33" spans="2:7" ht="15" customHeight="1">
      <c r="B33" s="289" t="s">
        <v>421</v>
      </c>
      <c r="C33" s="289" t="s">
        <v>422</v>
      </c>
      <c r="D33" s="285">
        <v>170356.64</v>
      </c>
      <c r="E33" s="294">
        <v>0</v>
      </c>
      <c r="F33" s="298">
        <f t="shared" si="2"/>
        <v>170356.64</v>
      </c>
    </row>
    <row r="34" spans="2:7" ht="15" customHeight="1">
      <c r="B34" s="289" t="s">
        <v>446</v>
      </c>
      <c r="C34" s="289" t="s">
        <v>447</v>
      </c>
      <c r="D34" s="285">
        <v>7211.01</v>
      </c>
      <c r="E34" s="294">
        <v>0</v>
      </c>
      <c r="F34" s="298">
        <f t="shared" si="2"/>
        <v>7211.01</v>
      </c>
    </row>
    <row r="35" spans="2:7" ht="15" customHeight="1">
      <c r="B35" s="289" t="s">
        <v>46</v>
      </c>
      <c r="C35" s="289" t="s">
        <v>47</v>
      </c>
      <c r="D35" s="285">
        <v>1505188.09</v>
      </c>
      <c r="E35" s="294">
        <v>0</v>
      </c>
      <c r="F35" s="316">
        <f t="shared" si="2"/>
        <v>1505188.09</v>
      </c>
    </row>
    <row r="36" spans="2:7" ht="15" customHeight="1">
      <c r="B36" s="289" t="s">
        <v>438</v>
      </c>
      <c r="C36" s="289" t="s">
        <v>439</v>
      </c>
      <c r="D36" s="285">
        <v>11491.52</v>
      </c>
      <c r="E36" s="294">
        <v>0</v>
      </c>
      <c r="F36" s="316">
        <f t="shared" si="2"/>
        <v>11491.52</v>
      </c>
      <c r="G36" s="296">
        <f>SUM(F36+F35+F29)</f>
        <v>1628479.03</v>
      </c>
    </row>
    <row r="37" spans="2:7" ht="15" customHeight="1">
      <c r="B37" s="289" t="s">
        <v>34</v>
      </c>
      <c r="C37" s="289" t="s">
        <v>35</v>
      </c>
      <c r="D37" s="285">
        <v>132443.84</v>
      </c>
      <c r="E37" s="294">
        <v>0</v>
      </c>
      <c r="F37" s="298">
        <f t="shared" si="2"/>
        <v>132443.84</v>
      </c>
    </row>
    <row r="38" spans="2:7" ht="15" customHeight="1">
      <c r="B38" s="289" t="s">
        <v>428</v>
      </c>
      <c r="C38" s="289" t="s">
        <v>429</v>
      </c>
      <c r="D38" s="285">
        <v>1258696.3899999999</v>
      </c>
      <c r="E38" s="294">
        <v>0</v>
      </c>
      <c r="F38" s="298">
        <f t="shared" si="2"/>
        <v>1258696.3899999999</v>
      </c>
    </row>
    <row r="39" spans="2:7" ht="15" customHeight="1">
      <c r="B39" s="289" t="s">
        <v>52</v>
      </c>
      <c r="C39" s="289" t="s">
        <v>53</v>
      </c>
      <c r="D39" s="285">
        <v>1630553.08</v>
      </c>
      <c r="E39" s="294">
        <v>0</v>
      </c>
      <c r="F39" s="298">
        <f t="shared" si="2"/>
        <v>1630553.08</v>
      </c>
      <c r="G39" s="296">
        <f>SUM(F39+F38+F37+F34+F33+F32+F31+F28)</f>
        <v>4161972.0399999996</v>
      </c>
    </row>
    <row r="40" spans="2:7" ht="15" customHeight="1">
      <c r="B40" s="289" t="s">
        <v>55</v>
      </c>
      <c r="C40" s="289" t="s">
        <v>56</v>
      </c>
      <c r="D40" s="285">
        <v>3000</v>
      </c>
      <c r="E40" s="294">
        <v>0</v>
      </c>
      <c r="F40" s="317">
        <f t="shared" si="2"/>
        <v>3000</v>
      </c>
      <c r="G40" s="296">
        <f>SUM(F40+F27+F26)</f>
        <v>850344.03</v>
      </c>
    </row>
    <row r="41" spans="2:7">
      <c r="B41" s="291" t="s">
        <v>57</v>
      </c>
      <c r="C41" s="291" t="s">
        <v>58</v>
      </c>
      <c r="D41" s="295">
        <f>SUM(D9:D40)</f>
        <v>48022862.050000027</v>
      </c>
      <c r="E41" s="295">
        <f>SUM(E9:E40)</f>
        <v>48022862.050000027</v>
      </c>
      <c r="F41" s="296">
        <f>SUM(F9:F40)</f>
        <v>-1.1408701539039612E-8</v>
      </c>
    </row>
    <row r="42" spans="2:7" ht="16.5" customHeight="1"/>
    <row r="43" spans="2:7">
      <c r="F43" s="296">
        <f>SUM(F26:F40)</f>
        <v>6658713.1200000001</v>
      </c>
    </row>
    <row r="44" spans="2:7">
      <c r="D44" s="296">
        <f>D41-E41</f>
        <v>0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Impresion4/16/2024 1:18:06 PM &amp;R&amp;"Segoe UI,Regular"&amp;10 Pagina : 1 de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A5" sqref="A5:F5"/>
    </sheetView>
  </sheetViews>
  <sheetFormatPr baseColWidth="10" defaultRowHeight="15"/>
  <cols>
    <col min="1" max="1" width="14.85546875" style="288" customWidth="1"/>
    <col min="2" max="2" width="16.85546875" style="288" customWidth="1"/>
    <col min="3" max="3" width="36.85546875" style="288" customWidth="1"/>
    <col min="4" max="4" width="16" style="297" customWidth="1"/>
    <col min="5" max="5" width="14.5703125" style="297" customWidth="1"/>
    <col min="6" max="6" width="14.85546875" style="288" customWidth="1"/>
    <col min="7" max="7" width="14.28515625" style="288" customWidth="1"/>
    <col min="8" max="16384" width="11.42578125" style="288"/>
  </cols>
  <sheetData>
    <row r="1" spans="1:7" ht="10.35" customHeight="1"/>
    <row r="2" spans="1:7" ht="22.9" customHeight="1">
      <c r="C2" s="304"/>
    </row>
    <row r="3" spans="1:7" ht="12.75" customHeight="1">
      <c r="A3" s="341" t="s">
        <v>1</v>
      </c>
      <c r="B3" s="341"/>
      <c r="C3" s="341"/>
      <c r="D3" s="341"/>
      <c r="E3" s="341"/>
      <c r="F3" s="341"/>
    </row>
    <row r="4" spans="1:7" ht="18" customHeight="1">
      <c r="A4" s="341" t="s">
        <v>450</v>
      </c>
      <c r="B4" s="341"/>
      <c r="C4" s="341"/>
      <c r="D4" s="341"/>
      <c r="E4" s="341"/>
      <c r="F4" s="341"/>
    </row>
    <row r="5" spans="1:7" ht="15.75">
      <c r="A5" s="341" t="s">
        <v>2</v>
      </c>
      <c r="B5" s="341"/>
      <c r="C5" s="341"/>
      <c r="D5" s="341"/>
      <c r="E5" s="341"/>
      <c r="F5" s="341"/>
    </row>
    <row r="6" spans="1:7">
      <c r="E6" s="305"/>
    </row>
    <row r="7" spans="1:7" ht="14.25" customHeight="1"/>
    <row r="8" spans="1:7" ht="19.5" customHeight="1"/>
    <row r="9" spans="1:7">
      <c r="A9" s="266" t="s">
        <v>430</v>
      </c>
      <c r="B9" s="290" t="s">
        <v>4</v>
      </c>
      <c r="C9" s="290" t="s">
        <v>5</v>
      </c>
      <c r="D9" s="306" t="s">
        <v>6</v>
      </c>
      <c r="E9" s="293" t="s">
        <v>7</v>
      </c>
      <c r="F9" s="235" t="s">
        <v>8</v>
      </c>
    </row>
    <row r="10" spans="1:7" ht="15" customHeight="1">
      <c r="B10" s="289" t="s">
        <v>416</v>
      </c>
      <c r="C10" s="289" t="s">
        <v>13</v>
      </c>
      <c r="D10" s="285">
        <v>38000</v>
      </c>
      <c r="E10" s="294">
        <v>0</v>
      </c>
      <c r="F10" s="178">
        <f t="shared" ref="F10:F18" si="0">A10+D10-E10</f>
        <v>38000</v>
      </c>
    </row>
    <row r="11" spans="1:7" ht="15" customHeight="1">
      <c r="A11" s="288">
        <v>3138.680000001099</v>
      </c>
      <c r="B11" s="289" t="s">
        <v>14</v>
      </c>
      <c r="C11" s="289" t="s">
        <v>15</v>
      </c>
      <c r="D11" s="285">
        <v>0</v>
      </c>
      <c r="E11" s="294">
        <v>325</v>
      </c>
      <c r="F11" s="178">
        <f t="shared" si="0"/>
        <v>2813.680000001099</v>
      </c>
    </row>
    <row r="12" spans="1:7" ht="15" customHeight="1">
      <c r="A12" s="288">
        <v>15749033.330000006</v>
      </c>
      <c r="B12" s="289" t="s">
        <v>9</v>
      </c>
      <c r="C12" s="289" t="s">
        <v>10</v>
      </c>
      <c r="D12" s="285">
        <v>8022514.7999999998</v>
      </c>
      <c r="E12" s="294">
        <v>6242296.5700000003</v>
      </c>
      <c r="F12" s="178">
        <f t="shared" si="0"/>
        <v>17529251.560000006</v>
      </c>
      <c r="G12" s="296">
        <f>SUM(F10:F12)</f>
        <v>17570065.240000006</v>
      </c>
    </row>
    <row r="13" spans="1:7" ht="15" customHeight="1">
      <c r="B13" s="175" t="s">
        <v>16</v>
      </c>
      <c r="C13" s="175" t="s">
        <v>17</v>
      </c>
      <c r="D13" s="297">
        <v>8910203.1400000006</v>
      </c>
      <c r="F13" s="178">
        <f t="shared" si="0"/>
        <v>8910203.1400000006</v>
      </c>
    </row>
    <row r="14" spans="1:7" ht="15" customHeight="1">
      <c r="B14" s="241" t="s">
        <v>18</v>
      </c>
      <c r="C14" s="241" t="s">
        <v>19</v>
      </c>
      <c r="F14" s="178">
        <f t="shared" si="0"/>
        <v>0</v>
      </c>
    </row>
    <row r="15" spans="1:7" ht="15" customHeight="1">
      <c r="B15" s="284" t="s">
        <v>20</v>
      </c>
      <c r="C15" s="284" t="s">
        <v>21</v>
      </c>
      <c r="D15" s="297">
        <v>1600711.7000000002</v>
      </c>
      <c r="F15" s="178">
        <f t="shared" si="0"/>
        <v>1600711.7000000002</v>
      </c>
    </row>
    <row r="16" spans="1:7" ht="15" customHeight="1">
      <c r="B16" s="287" t="s">
        <v>22</v>
      </c>
      <c r="C16" s="287" t="s">
        <v>23</v>
      </c>
      <c r="D16" s="297">
        <v>6070784.4100000001</v>
      </c>
      <c r="F16" s="178">
        <f t="shared" si="0"/>
        <v>6070784.4100000001</v>
      </c>
    </row>
    <row r="17" spans="1:7" ht="15" customHeight="1">
      <c r="B17" s="284" t="s">
        <v>24</v>
      </c>
      <c r="C17" s="284" t="s">
        <v>25</v>
      </c>
      <c r="D17" s="297">
        <v>10917143.080000002</v>
      </c>
      <c r="F17" s="178">
        <f t="shared" si="0"/>
        <v>10917143.080000002</v>
      </c>
    </row>
    <row r="18" spans="1:7" ht="15" customHeight="1">
      <c r="B18" s="241" t="s">
        <v>59</v>
      </c>
      <c r="C18" s="241" t="s">
        <v>60</v>
      </c>
      <c r="D18" s="297">
        <v>1078300.69</v>
      </c>
      <c r="F18" s="178">
        <f t="shared" si="0"/>
        <v>1078300.69</v>
      </c>
      <c r="G18" s="296">
        <f>SUM(F15:F18)</f>
        <v>19666939.880000003</v>
      </c>
    </row>
    <row r="19" spans="1:7" ht="15" customHeight="1">
      <c r="B19" s="289" t="s">
        <v>423</v>
      </c>
      <c r="C19" s="289" t="s">
        <v>424</v>
      </c>
      <c r="D19" s="285">
        <v>153731.93</v>
      </c>
      <c r="E19" s="294">
        <v>153731.93</v>
      </c>
      <c r="F19" s="178">
        <f t="shared" ref="F19:F26" si="1">-(E19+A19-D19)</f>
        <v>0</v>
      </c>
    </row>
    <row r="20" spans="1:7" ht="15" customHeight="1">
      <c r="A20" s="297">
        <v>3264323.14</v>
      </c>
      <c r="B20" s="289" t="s">
        <v>28</v>
      </c>
      <c r="C20" s="289" t="s">
        <v>29</v>
      </c>
      <c r="D20" s="285">
        <v>2519165.38</v>
      </c>
      <c r="E20" s="294">
        <v>5529860.4699999997</v>
      </c>
      <c r="F20" s="223">
        <f t="shared" si="1"/>
        <v>-6275018.2299999995</v>
      </c>
    </row>
    <row r="21" spans="1:7" ht="15" customHeight="1">
      <c r="A21" s="297">
        <v>6330088.25</v>
      </c>
      <c r="B21" s="289" t="s">
        <v>406</v>
      </c>
      <c r="C21" s="289" t="s">
        <v>407</v>
      </c>
      <c r="D21" s="285">
        <v>0</v>
      </c>
      <c r="E21" s="294">
        <v>763282.88</v>
      </c>
      <c r="F21" s="223">
        <f t="shared" si="1"/>
        <v>-7093371.1299999999</v>
      </c>
    </row>
    <row r="22" spans="1:7" ht="15" customHeight="1">
      <c r="A22" s="297">
        <v>132886.54</v>
      </c>
      <c r="B22" s="289" t="s">
        <v>408</v>
      </c>
      <c r="C22" s="289" t="s">
        <v>409</v>
      </c>
      <c r="D22" s="285">
        <v>0</v>
      </c>
      <c r="E22" s="294">
        <v>132443.84</v>
      </c>
      <c r="F22" s="178">
        <f t="shared" si="1"/>
        <v>-265330.38</v>
      </c>
    </row>
    <row r="23" spans="1:7" ht="15" customHeight="1">
      <c r="A23" s="297">
        <v>343282.23</v>
      </c>
      <c r="B23" s="289" t="s">
        <v>26</v>
      </c>
      <c r="C23" s="289" t="s">
        <v>27</v>
      </c>
      <c r="D23" s="285">
        <v>135048.98000000001</v>
      </c>
      <c r="E23" s="294">
        <v>160742.70000000001</v>
      </c>
      <c r="F23" s="223">
        <f t="shared" si="1"/>
        <v>-368975.94999999995</v>
      </c>
    </row>
    <row r="24" spans="1:7" ht="15" customHeight="1">
      <c r="A24" s="297">
        <v>5681591.8499999996</v>
      </c>
      <c r="B24" s="287" t="s">
        <v>61</v>
      </c>
      <c r="C24" s="287" t="s">
        <v>62</v>
      </c>
      <c r="D24" s="307"/>
      <c r="E24" s="308">
        <v>28577143.020000011</v>
      </c>
      <c r="F24" s="178">
        <f t="shared" si="1"/>
        <v>-34258734.870000012</v>
      </c>
    </row>
    <row r="25" spans="1:7" ht="15" customHeight="1">
      <c r="B25" s="173" t="s">
        <v>63</v>
      </c>
      <c r="C25" s="234" t="s">
        <v>64</v>
      </c>
      <c r="D25" s="307"/>
      <c r="E25" s="308"/>
      <c r="F25" s="178">
        <f t="shared" si="1"/>
        <v>0</v>
      </c>
    </row>
    <row r="26" spans="1:7" ht="15" customHeight="1">
      <c r="B26" s="289" t="s">
        <v>30</v>
      </c>
      <c r="C26" s="289" t="s">
        <v>31</v>
      </c>
      <c r="D26" s="285">
        <v>0</v>
      </c>
      <c r="E26" s="294">
        <v>8022514.7999999998</v>
      </c>
      <c r="F26" s="178">
        <f t="shared" si="1"/>
        <v>-8022514.7999999998</v>
      </c>
    </row>
    <row r="27" spans="1:7">
      <c r="B27" s="289" t="s">
        <v>36</v>
      </c>
      <c r="C27" s="289" t="s">
        <v>37</v>
      </c>
      <c r="D27" s="285">
        <v>242690.63</v>
      </c>
      <c r="E27" s="294">
        <v>0</v>
      </c>
      <c r="F27" s="299">
        <f>D27</f>
        <v>242690.63</v>
      </c>
    </row>
    <row r="28" spans="1:7">
      <c r="B28" s="289" t="s">
        <v>38</v>
      </c>
      <c r="C28" s="289" t="s">
        <v>39</v>
      </c>
      <c r="D28" s="285">
        <v>398838.22</v>
      </c>
      <c r="E28" s="294">
        <v>0</v>
      </c>
      <c r="F28" s="299">
        <f t="shared" ref="F28:F43" si="2">D28</f>
        <v>398838.22</v>
      </c>
    </row>
    <row r="29" spans="1:7">
      <c r="B29" s="289" t="s">
        <v>426</v>
      </c>
      <c r="C29" s="289" t="s">
        <v>427</v>
      </c>
      <c r="D29" s="285">
        <v>763282.88</v>
      </c>
      <c r="E29" s="294">
        <v>0</v>
      </c>
      <c r="F29" s="298">
        <f t="shared" si="2"/>
        <v>763282.88</v>
      </c>
    </row>
    <row r="30" spans="1:7" ht="15" customHeight="1">
      <c r="B30" s="289" t="s">
        <v>40</v>
      </c>
      <c r="C30" s="289" t="s">
        <v>41</v>
      </c>
      <c r="D30" s="285">
        <v>1406288.77</v>
      </c>
      <c r="E30" s="294">
        <v>0</v>
      </c>
      <c r="F30" s="309">
        <f t="shared" si="2"/>
        <v>1406288.77</v>
      </c>
    </row>
    <row r="31" spans="1:7" ht="15" customHeight="1">
      <c r="B31" s="289" t="s">
        <v>414</v>
      </c>
      <c r="C31" s="289" t="s">
        <v>42</v>
      </c>
      <c r="D31" s="285">
        <v>11254.82</v>
      </c>
      <c r="E31" s="294">
        <v>0</v>
      </c>
      <c r="F31" s="296">
        <f t="shared" si="2"/>
        <v>11254.82</v>
      </c>
    </row>
    <row r="32" spans="1:7" ht="15" customHeight="1">
      <c r="B32" s="289" t="s">
        <v>43</v>
      </c>
      <c r="C32" s="289" t="s">
        <v>44</v>
      </c>
      <c r="D32" s="285">
        <v>726919.61</v>
      </c>
      <c r="E32" s="294">
        <v>0</v>
      </c>
      <c r="F32" s="301">
        <f t="shared" si="2"/>
        <v>726919.61</v>
      </c>
    </row>
    <row r="33" spans="2:7" ht="15" customHeight="1">
      <c r="B33" s="289" t="s">
        <v>417</v>
      </c>
      <c r="C33" s="289" t="s">
        <v>418</v>
      </c>
      <c r="D33" s="285">
        <v>174382.07999999999</v>
      </c>
      <c r="E33" s="294">
        <v>0</v>
      </c>
      <c r="F33" s="298">
        <f t="shared" si="2"/>
        <v>174382.07999999999</v>
      </c>
    </row>
    <row r="34" spans="2:7" ht="15" customHeight="1">
      <c r="B34" s="289" t="s">
        <v>419</v>
      </c>
      <c r="C34" s="289" t="s">
        <v>420</v>
      </c>
      <c r="D34" s="285">
        <v>29473.01</v>
      </c>
      <c r="E34" s="294">
        <v>0</v>
      </c>
      <c r="F34" s="298">
        <f t="shared" si="2"/>
        <v>29473.01</v>
      </c>
    </row>
    <row r="35" spans="2:7" ht="15" customHeight="1">
      <c r="B35" s="289" t="s">
        <v>421</v>
      </c>
      <c r="C35" s="289" t="s">
        <v>422</v>
      </c>
      <c r="D35" s="285">
        <v>174136.46</v>
      </c>
      <c r="E35" s="294">
        <v>0</v>
      </c>
      <c r="F35" s="298">
        <f t="shared" si="2"/>
        <v>174136.46</v>
      </c>
    </row>
    <row r="36" spans="2:7">
      <c r="B36" s="289" t="s">
        <v>425</v>
      </c>
      <c r="C36" s="289" t="s">
        <v>33</v>
      </c>
      <c r="D36" s="285">
        <v>14000</v>
      </c>
      <c r="E36" s="294">
        <v>0</v>
      </c>
      <c r="F36" s="299">
        <f t="shared" si="2"/>
        <v>14000</v>
      </c>
    </row>
    <row r="37" spans="2:7">
      <c r="B37" s="289" t="s">
        <v>446</v>
      </c>
      <c r="C37" s="289" t="s">
        <v>447</v>
      </c>
      <c r="D37" s="285">
        <v>120190.82</v>
      </c>
      <c r="E37" s="294">
        <v>0</v>
      </c>
      <c r="F37" s="298">
        <f t="shared" si="2"/>
        <v>120190.82</v>
      </c>
    </row>
    <row r="38" spans="2:7">
      <c r="B38" s="289" t="s">
        <v>46</v>
      </c>
      <c r="C38" s="289" t="s">
        <v>47</v>
      </c>
      <c r="D38" s="285">
        <v>3935487.15</v>
      </c>
      <c r="E38" s="294">
        <v>0</v>
      </c>
      <c r="F38" s="309">
        <f t="shared" si="2"/>
        <v>3935487.15</v>
      </c>
    </row>
    <row r="39" spans="2:7">
      <c r="B39" s="289" t="s">
        <v>34</v>
      </c>
      <c r="C39" s="289" t="s">
        <v>35</v>
      </c>
      <c r="D39" s="285">
        <v>132443.84</v>
      </c>
      <c r="E39" s="294">
        <v>0</v>
      </c>
      <c r="F39" s="298">
        <f t="shared" si="2"/>
        <v>132443.84</v>
      </c>
    </row>
    <row r="40" spans="2:7" ht="15" customHeight="1">
      <c r="B40" s="289" t="s">
        <v>440</v>
      </c>
      <c r="C40" s="289" t="s">
        <v>448</v>
      </c>
      <c r="D40" s="285">
        <v>3540</v>
      </c>
      <c r="E40" s="294">
        <v>0</v>
      </c>
      <c r="F40" s="309">
        <f t="shared" si="2"/>
        <v>3540</v>
      </c>
      <c r="G40" s="296">
        <f>SUM(F40,F38,F30)</f>
        <v>5345315.92</v>
      </c>
    </row>
    <row r="41" spans="2:7">
      <c r="B41" s="289" t="s">
        <v>428</v>
      </c>
      <c r="C41" s="289" t="s">
        <v>429</v>
      </c>
      <c r="D41" s="285">
        <v>350400</v>
      </c>
      <c r="E41" s="294">
        <v>0</v>
      </c>
      <c r="F41" s="298">
        <f t="shared" si="2"/>
        <v>350400</v>
      </c>
    </row>
    <row r="42" spans="2:7">
      <c r="B42" s="289" t="s">
        <v>52</v>
      </c>
      <c r="C42" s="289" t="s">
        <v>53</v>
      </c>
      <c r="D42" s="285">
        <v>1638408.81</v>
      </c>
      <c r="E42" s="294">
        <v>0</v>
      </c>
      <c r="F42" s="298">
        <f t="shared" si="2"/>
        <v>1638408.81</v>
      </c>
      <c r="G42" s="303">
        <f>SUM(F42+F39+F37+F35+F34+F33+F29+F41)</f>
        <v>3382717.9</v>
      </c>
    </row>
    <row r="43" spans="2:7">
      <c r="B43" s="289" t="s">
        <v>55</v>
      </c>
      <c r="C43" s="289" t="s">
        <v>56</v>
      </c>
      <c r="D43" s="285">
        <v>15000</v>
      </c>
      <c r="E43" s="294">
        <v>0</v>
      </c>
      <c r="F43" s="299">
        <f t="shared" si="2"/>
        <v>15000</v>
      </c>
      <c r="G43" s="296">
        <f>SUM(F43,F36,F28,F27)</f>
        <v>670528.85</v>
      </c>
    </row>
    <row r="44" spans="2:7">
      <c r="B44" s="291" t="s">
        <v>57</v>
      </c>
      <c r="C44" s="291" t="s">
        <v>58</v>
      </c>
      <c r="D44" s="295">
        <f>SUM(D10:D43)</f>
        <v>49582341.210000008</v>
      </c>
      <c r="E44" s="295">
        <f>SUM(E10:E43)</f>
        <v>49582341.210000008</v>
      </c>
      <c r="F44" s="296">
        <f>SUM(F10:F43)</f>
        <v>1.1641532182693481E-9</v>
      </c>
    </row>
    <row r="45" spans="2:7" ht="14.25" customHeight="1"/>
    <row r="47" spans="2:7">
      <c r="D47" s="297">
        <f>D44-E44</f>
        <v>0</v>
      </c>
    </row>
    <row r="48" spans="2:7">
      <c r="F48" s="296">
        <f>SUM(F27:F43)</f>
        <v>10136737.1</v>
      </c>
    </row>
  </sheetData>
  <mergeCells count="3">
    <mergeCell ref="A3:F3"/>
    <mergeCell ref="A4:F4"/>
    <mergeCell ref="A5:F5"/>
  </mergeCells>
  <pageMargins left="0.78740157480314965" right="0.78740157480314965" top="0.78740157480314965" bottom="1.5354330708661419" header="0.78740157480314965" footer="0.78740157480314965"/>
  <pageSetup scale="70" orientation="portrait" horizontalDpi="300" verticalDpi="300" r:id="rId1"/>
  <headerFooter alignWithMargins="0">
    <oddFooter>&amp;L&amp;"Segoe UI,Regular"&amp;10 Fecha y Hora de Impresion3/13/2024 2:10:23 PM &amp;R&amp;"Segoe UI,Regular"&amp;10 Pagina : 1 de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C45" sqref="C45"/>
    </sheetView>
  </sheetViews>
  <sheetFormatPr baseColWidth="10" defaultRowHeight="15"/>
  <cols>
    <col min="1" max="1" width="13.85546875" style="288" customWidth="1"/>
    <col min="2" max="2" width="16.5703125" style="288" customWidth="1"/>
    <col min="3" max="3" width="52.140625" style="288" bestFit="1" customWidth="1"/>
    <col min="4" max="4" width="16" style="286" customWidth="1"/>
    <col min="5" max="5" width="14.28515625" style="286" bestFit="1" customWidth="1"/>
    <col min="6" max="6" width="15.28515625" style="288" customWidth="1"/>
    <col min="7" max="7" width="14.5703125" style="288" bestFit="1" customWidth="1"/>
    <col min="8" max="16384" width="11.42578125" style="288"/>
  </cols>
  <sheetData>
    <row r="1" spans="1:7" ht="15" customHeight="1"/>
    <row r="2" spans="1:7" ht="16.5" customHeight="1">
      <c r="C2" s="304"/>
    </row>
    <row r="3" spans="1:7" ht="15.75" customHeight="1">
      <c r="A3" s="341" t="s">
        <v>1</v>
      </c>
      <c r="B3" s="341"/>
      <c r="C3" s="341"/>
      <c r="D3" s="341"/>
      <c r="E3" s="341"/>
      <c r="F3" s="341"/>
    </row>
    <row r="4" spans="1:7" ht="13.5" customHeight="1">
      <c r="A4" s="341" t="s">
        <v>444</v>
      </c>
      <c r="B4" s="341"/>
      <c r="C4" s="341"/>
      <c r="D4" s="341"/>
      <c r="E4" s="341"/>
      <c r="F4" s="341"/>
    </row>
    <row r="5" spans="1:7" ht="18" customHeight="1">
      <c r="A5" s="341" t="s">
        <v>2</v>
      </c>
      <c r="B5" s="341"/>
      <c r="C5" s="341"/>
      <c r="D5" s="341"/>
      <c r="E5" s="341"/>
      <c r="F5" s="341"/>
    </row>
    <row r="6" spans="1:7" ht="15.75" customHeight="1"/>
    <row r="7" spans="1:7">
      <c r="A7" s="266" t="s">
        <v>430</v>
      </c>
      <c r="B7" s="290" t="s">
        <v>4</v>
      </c>
      <c r="C7" s="290" t="s">
        <v>5</v>
      </c>
      <c r="D7" s="293" t="s">
        <v>6</v>
      </c>
      <c r="E7" s="293" t="s">
        <v>7</v>
      </c>
      <c r="F7" s="235" t="s">
        <v>8</v>
      </c>
    </row>
    <row r="8" spans="1:7" ht="15" customHeight="1">
      <c r="A8" s="297"/>
      <c r="B8" s="289" t="s">
        <v>11</v>
      </c>
      <c r="C8" s="289" t="s">
        <v>12</v>
      </c>
      <c r="D8" s="285">
        <v>0</v>
      </c>
      <c r="E8" s="294">
        <v>199.1</v>
      </c>
      <c r="F8" s="178">
        <f>A8+D8-E8</f>
        <v>-199.1</v>
      </c>
    </row>
    <row r="9" spans="1:7" ht="15" customHeight="1">
      <c r="A9" s="297">
        <v>3463.680000001099</v>
      </c>
      <c r="B9" s="289" t="s">
        <v>14</v>
      </c>
      <c r="C9" s="289" t="s">
        <v>15</v>
      </c>
      <c r="D9" s="285">
        <v>0</v>
      </c>
      <c r="E9" s="294">
        <v>325</v>
      </c>
      <c r="F9" s="178">
        <f t="shared" ref="F9:F16" si="0">A9+D9-E9</f>
        <v>3138.680000001099</v>
      </c>
    </row>
    <row r="10" spans="1:7" ht="15" customHeight="1">
      <c r="A10" s="297">
        <v>14168308.980000004</v>
      </c>
      <c r="B10" s="289" t="s">
        <v>9</v>
      </c>
      <c r="C10" s="289" t="s">
        <v>10</v>
      </c>
      <c r="D10" s="285">
        <v>7920247.96</v>
      </c>
      <c r="E10" s="294">
        <v>6339523.6100000003</v>
      </c>
      <c r="F10" s="178">
        <f t="shared" si="0"/>
        <v>15749033.330000006</v>
      </c>
      <c r="G10" s="296">
        <f>SUM(F8:F10)</f>
        <v>15751972.910000008</v>
      </c>
    </row>
    <row r="11" spans="1:7" ht="15" customHeight="1">
      <c r="A11" s="297"/>
      <c r="B11" s="175" t="s">
        <v>16</v>
      </c>
      <c r="C11" s="175" t="s">
        <v>17</v>
      </c>
      <c r="D11" s="285">
        <v>3417542</v>
      </c>
      <c r="E11" s="294"/>
      <c r="F11" s="178">
        <f t="shared" si="0"/>
        <v>3417542</v>
      </c>
    </row>
    <row r="12" spans="1:7" ht="15" customHeight="1">
      <c r="A12" s="297"/>
      <c r="B12" s="241" t="s">
        <v>18</v>
      </c>
      <c r="C12" s="241" t="s">
        <v>19</v>
      </c>
      <c r="D12" s="285"/>
      <c r="E12" s="294"/>
      <c r="F12" s="178">
        <f t="shared" si="0"/>
        <v>0</v>
      </c>
    </row>
    <row r="13" spans="1:7" ht="15" customHeight="1">
      <c r="A13" s="297"/>
      <c r="B13" s="284" t="s">
        <v>20</v>
      </c>
      <c r="C13" s="284" t="s">
        <v>21</v>
      </c>
      <c r="D13" s="285">
        <v>1600711.7000000002</v>
      </c>
      <c r="E13" s="294"/>
      <c r="F13" s="178">
        <f t="shared" si="0"/>
        <v>1600711.7000000002</v>
      </c>
    </row>
    <row r="14" spans="1:7" ht="15" customHeight="1">
      <c r="A14" s="297"/>
      <c r="B14" s="287" t="s">
        <v>22</v>
      </c>
      <c r="C14" s="287" t="s">
        <v>23</v>
      </c>
      <c r="D14" s="285">
        <v>6070784.4100000001</v>
      </c>
      <c r="E14" s="294"/>
      <c r="F14" s="178">
        <f t="shared" si="0"/>
        <v>6070784.4100000001</v>
      </c>
    </row>
    <row r="15" spans="1:7" ht="15" customHeight="1">
      <c r="A15" s="297"/>
      <c r="B15" s="284" t="s">
        <v>24</v>
      </c>
      <c r="C15" s="284" t="s">
        <v>25</v>
      </c>
      <c r="D15" s="285">
        <v>11156928.759999998</v>
      </c>
      <c r="E15" s="294"/>
      <c r="F15" s="178">
        <f t="shared" si="0"/>
        <v>11156928.759999998</v>
      </c>
    </row>
    <row r="16" spans="1:7" ht="15" customHeight="1">
      <c r="A16" s="297"/>
      <c r="B16" s="241" t="s">
        <v>59</v>
      </c>
      <c r="C16" s="241" t="s">
        <v>60</v>
      </c>
      <c r="D16" s="285">
        <v>1189982.25</v>
      </c>
      <c r="E16" s="294"/>
      <c r="F16" s="178">
        <f t="shared" si="0"/>
        <v>1189982.25</v>
      </c>
      <c r="G16" s="296">
        <f>SUM(F13:F16)</f>
        <v>20018407.119999997</v>
      </c>
    </row>
    <row r="17" spans="1:6" ht="15" customHeight="1">
      <c r="A17" s="297"/>
      <c r="B17" s="289" t="s">
        <v>423</v>
      </c>
      <c r="C17" s="289" t="s">
        <v>424</v>
      </c>
      <c r="D17" s="285">
        <v>154856.43</v>
      </c>
      <c r="E17" s="294">
        <v>154856.43</v>
      </c>
      <c r="F17" s="178">
        <f t="shared" ref="F17:F24" si="1">-(E17+A17-D17)</f>
        <v>0</v>
      </c>
    </row>
    <row r="18" spans="1:6" ht="15" customHeight="1">
      <c r="A18" s="297">
        <v>4066075.89</v>
      </c>
      <c r="B18" s="289" t="s">
        <v>28</v>
      </c>
      <c r="C18" s="289" t="s">
        <v>29</v>
      </c>
      <c r="D18" s="285">
        <v>2810517.15</v>
      </c>
      <c r="E18" s="294">
        <v>2008764.4</v>
      </c>
      <c r="F18" s="178">
        <f t="shared" si="1"/>
        <v>-3264323.14</v>
      </c>
    </row>
    <row r="19" spans="1:6" ht="15" customHeight="1">
      <c r="A19" s="297">
        <v>5566805.3700000001</v>
      </c>
      <c r="B19" s="289" t="s">
        <v>406</v>
      </c>
      <c r="C19" s="289" t="s">
        <v>407</v>
      </c>
      <c r="D19" s="285">
        <v>0</v>
      </c>
      <c r="E19" s="294">
        <v>763282.88</v>
      </c>
      <c r="F19" s="178">
        <f t="shared" si="1"/>
        <v>-6330088.25</v>
      </c>
    </row>
    <row r="20" spans="1:6" ht="15" customHeight="1">
      <c r="A20" s="297"/>
      <c r="B20" s="289" t="s">
        <v>408</v>
      </c>
      <c r="C20" s="289" t="s">
        <v>409</v>
      </c>
      <c r="D20" s="285">
        <v>0</v>
      </c>
      <c r="E20" s="294">
        <v>132886.54</v>
      </c>
      <c r="F20" s="178">
        <f t="shared" si="1"/>
        <v>-132886.54</v>
      </c>
    </row>
    <row r="21" spans="1:6" ht="15" customHeight="1">
      <c r="A21" s="297">
        <v>534648.69999999995</v>
      </c>
      <c r="B21" s="289" t="s">
        <v>26</v>
      </c>
      <c r="C21" s="289" t="s">
        <v>27</v>
      </c>
      <c r="D21" s="285">
        <v>370575.17</v>
      </c>
      <c r="E21" s="294">
        <v>179208.7</v>
      </c>
      <c r="F21" s="178">
        <f t="shared" si="1"/>
        <v>-343282.22999999992</v>
      </c>
    </row>
    <row r="22" spans="1:6" ht="15" customHeight="1">
      <c r="A22" s="288">
        <v>4004242.6999999927</v>
      </c>
      <c r="B22" s="287" t="s">
        <v>61</v>
      </c>
      <c r="C22" s="287" t="s">
        <v>62</v>
      </c>
      <c r="D22" s="285"/>
      <c r="E22" s="294">
        <v>23475778.570000008</v>
      </c>
      <c r="F22" s="178">
        <f t="shared" si="1"/>
        <v>-27480021.27</v>
      </c>
    </row>
    <row r="23" spans="1:6" ht="15" customHeight="1">
      <c r="B23" s="173" t="s">
        <v>63</v>
      </c>
      <c r="C23" s="234" t="s">
        <v>64</v>
      </c>
      <c r="D23" s="285"/>
      <c r="E23" s="294"/>
      <c r="F23" s="178">
        <f t="shared" si="1"/>
        <v>0</v>
      </c>
    </row>
    <row r="24" spans="1:6" ht="15" customHeight="1">
      <c r="B24" s="289" t="s">
        <v>30</v>
      </c>
      <c r="C24" s="289" t="s">
        <v>31</v>
      </c>
      <c r="D24" s="285">
        <v>0</v>
      </c>
      <c r="E24" s="294">
        <v>7920247.96</v>
      </c>
      <c r="F24" s="178">
        <f t="shared" si="1"/>
        <v>-7920247.96</v>
      </c>
    </row>
    <row r="25" spans="1:6" ht="15" customHeight="1">
      <c r="B25" s="289" t="s">
        <v>36</v>
      </c>
      <c r="C25" s="289" t="s">
        <v>37</v>
      </c>
      <c r="D25" s="285">
        <v>85112.46</v>
      </c>
      <c r="E25" s="294">
        <v>0</v>
      </c>
      <c r="F25" s="302">
        <f>D25</f>
        <v>85112.46</v>
      </c>
    </row>
    <row r="26" spans="1:6" ht="15" customHeight="1">
      <c r="B26" s="289" t="s">
        <v>38</v>
      </c>
      <c r="C26" s="289" t="s">
        <v>39</v>
      </c>
      <c r="D26" s="285">
        <v>374838.22</v>
      </c>
      <c r="E26" s="294">
        <v>0</v>
      </c>
      <c r="F26" s="302">
        <f t="shared" ref="F26:F41" si="2">D26</f>
        <v>374838.22</v>
      </c>
    </row>
    <row r="27" spans="1:6" ht="15" customHeight="1">
      <c r="B27" s="289" t="s">
        <v>426</v>
      </c>
      <c r="C27" s="289" t="s">
        <v>427</v>
      </c>
      <c r="D27" s="285">
        <v>763282.88</v>
      </c>
      <c r="E27" s="294">
        <v>0</v>
      </c>
      <c r="F27" s="298">
        <f t="shared" si="2"/>
        <v>763282.88</v>
      </c>
    </row>
    <row r="28" spans="1:6" ht="15" customHeight="1">
      <c r="B28" s="289" t="s">
        <v>40</v>
      </c>
      <c r="C28" s="289" t="s">
        <v>41</v>
      </c>
      <c r="D28" s="285">
        <v>796044</v>
      </c>
      <c r="E28" s="294">
        <v>0</v>
      </c>
      <c r="F28" s="299">
        <f t="shared" si="2"/>
        <v>796044</v>
      </c>
    </row>
    <row r="29" spans="1:6" ht="15" customHeight="1">
      <c r="B29" s="289" t="s">
        <v>414</v>
      </c>
      <c r="C29" s="289" t="s">
        <v>42</v>
      </c>
      <c r="D29" s="285">
        <v>11216.6</v>
      </c>
      <c r="E29" s="294">
        <v>0</v>
      </c>
      <c r="F29" s="301">
        <f t="shared" si="2"/>
        <v>11216.6</v>
      </c>
    </row>
    <row r="30" spans="1:6" ht="15" customHeight="1">
      <c r="B30" s="289" t="s">
        <v>43</v>
      </c>
      <c r="C30" s="289" t="s">
        <v>44</v>
      </c>
      <c r="D30" s="285">
        <v>219170.68</v>
      </c>
      <c r="E30" s="294">
        <v>0</v>
      </c>
      <c r="F30" s="300">
        <f t="shared" si="2"/>
        <v>219170.68</v>
      </c>
    </row>
    <row r="31" spans="1:6" ht="15" customHeight="1">
      <c r="B31" s="289" t="s">
        <v>417</v>
      </c>
      <c r="C31" s="289" t="s">
        <v>418</v>
      </c>
      <c r="D31" s="285">
        <v>173672.11</v>
      </c>
      <c r="E31" s="294">
        <v>0</v>
      </c>
      <c r="F31" s="298">
        <f t="shared" si="2"/>
        <v>173672.11</v>
      </c>
    </row>
    <row r="32" spans="1:6" ht="15" customHeight="1">
      <c r="B32" s="289" t="s">
        <v>419</v>
      </c>
      <c r="C32" s="289" t="s">
        <v>420</v>
      </c>
      <c r="D32" s="285">
        <v>29353.02</v>
      </c>
      <c r="E32" s="294">
        <v>0</v>
      </c>
      <c r="F32" s="298">
        <f t="shared" si="2"/>
        <v>29353.02</v>
      </c>
    </row>
    <row r="33" spans="2:7" ht="15" customHeight="1">
      <c r="B33" s="289" t="s">
        <v>421</v>
      </c>
      <c r="C33" s="289" t="s">
        <v>422</v>
      </c>
      <c r="D33" s="285">
        <v>173427.49</v>
      </c>
      <c r="E33" s="294">
        <v>0</v>
      </c>
      <c r="F33" s="298">
        <f t="shared" si="2"/>
        <v>173427.49</v>
      </c>
    </row>
    <row r="34" spans="2:7" ht="15" customHeight="1">
      <c r="B34" s="289" t="s">
        <v>425</v>
      </c>
      <c r="C34" s="289" t="s">
        <v>33</v>
      </c>
      <c r="D34" s="285">
        <v>8200</v>
      </c>
      <c r="E34" s="294">
        <v>0</v>
      </c>
      <c r="F34" s="302">
        <f t="shared" si="2"/>
        <v>8200</v>
      </c>
      <c r="G34" s="303">
        <f>SUM(F34+F26+F25)</f>
        <v>468150.68</v>
      </c>
    </row>
    <row r="35" spans="2:7" ht="15" customHeight="1">
      <c r="B35" s="289" t="s">
        <v>46</v>
      </c>
      <c r="C35" s="289" t="s">
        <v>47</v>
      </c>
      <c r="D35" s="285">
        <v>1138008.3999999999</v>
      </c>
      <c r="E35" s="294">
        <v>0</v>
      </c>
      <c r="F35" s="299">
        <f t="shared" si="2"/>
        <v>1138008.3999999999</v>
      </c>
    </row>
    <row r="36" spans="2:7" ht="15" customHeight="1">
      <c r="B36" s="289" t="s">
        <v>438</v>
      </c>
      <c r="C36" s="289" t="s">
        <v>439</v>
      </c>
      <c r="D36" s="285">
        <v>9971</v>
      </c>
      <c r="E36" s="294">
        <v>0</v>
      </c>
      <c r="F36" s="299">
        <f t="shared" si="2"/>
        <v>9971</v>
      </c>
    </row>
    <row r="37" spans="2:7" ht="15" customHeight="1">
      <c r="B37" s="289" t="s">
        <v>34</v>
      </c>
      <c r="C37" s="289" t="s">
        <v>35</v>
      </c>
      <c r="D37" s="285">
        <v>139886.54</v>
      </c>
      <c r="E37" s="294">
        <v>0</v>
      </c>
      <c r="F37" s="298">
        <f t="shared" si="2"/>
        <v>139886.54</v>
      </c>
    </row>
    <row r="38" spans="2:7" ht="15" customHeight="1">
      <c r="B38" s="289" t="s">
        <v>49</v>
      </c>
      <c r="C38" s="289" t="s">
        <v>50</v>
      </c>
      <c r="D38" s="285">
        <v>11844.56</v>
      </c>
      <c r="E38" s="294">
        <v>0</v>
      </c>
      <c r="F38" s="299">
        <f t="shared" si="2"/>
        <v>11844.56</v>
      </c>
    </row>
    <row r="39" spans="2:7" ht="15" customHeight="1">
      <c r="B39" s="289" t="s">
        <v>445</v>
      </c>
      <c r="C39" s="289" t="s">
        <v>51</v>
      </c>
      <c r="D39" s="285">
        <v>79069.899999999994</v>
      </c>
      <c r="E39" s="294">
        <v>0</v>
      </c>
      <c r="F39" s="299">
        <f t="shared" si="2"/>
        <v>79069.899999999994</v>
      </c>
      <c r="G39" s="303">
        <f>SUM(F39+F38+F36+F35+F28)</f>
        <v>2034937.8599999999</v>
      </c>
    </row>
    <row r="40" spans="2:7" ht="15" customHeight="1">
      <c r="B40" s="289" t="s">
        <v>428</v>
      </c>
      <c r="C40" s="289" t="s">
        <v>429</v>
      </c>
      <c r="D40" s="285">
        <v>626810.19999999995</v>
      </c>
      <c r="E40" s="294">
        <v>0</v>
      </c>
      <c r="F40" s="298">
        <f t="shared" si="2"/>
        <v>626810.19999999995</v>
      </c>
    </row>
    <row r="41" spans="2:7" ht="15" customHeight="1">
      <c r="B41" s="289" t="s">
        <v>52</v>
      </c>
      <c r="C41" s="289" t="s">
        <v>53</v>
      </c>
      <c r="D41" s="285">
        <v>1643019.3</v>
      </c>
      <c r="E41" s="294">
        <v>0</v>
      </c>
      <c r="F41" s="298">
        <f t="shared" si="2"/>
        <v>1643019.3</v>
      </c>
      <c r="G41" s="303">
        <f>SUM(F41+F37+F40+F33+F32+F31+F27)</f>
        <v>3549451.54</v>
      </c>
    </row>
    <row r="42" spans="2:7">
      <c r="B42" s="291" t="s">
        <v>57</v>
      </c>
      <c r="C42" s="292" t="s">
        <v>58</v>
      </c>
      <c r="D42" s="295">
        <f>SUM(D8:D41)</f>
        <v>40975073.190000005</v>
      </c>
      <c r="E42" s="295">
        <f>SUM(E8:E41)</f>
        <v>40975073.190000005</v>
      </c>
      <c r="F42" s="296">
        <f>SUM(F8:F41)</f>
        <v>0</v>
      </c>
    </row>
    <row r="43" spans="2:7" ht="16.5" customHeight="1"/>
    <row r="45" spans="2:7">
      <c r="D45" s="286">
        <f>D42-E42</f>
        <v>0</v>
      </c>
      <c r="F45" s="296">
        <f>SUM(F25:F41)</f>
        <v>6282927.3599999994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Impresion2/14/2024 12:06:55 PM &amp;R&amp;"Segoe UI,Regular"&amp;10 Pagina : 1 de 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>
      <pane ySplit="9" topLeftCell="A10" activePane="bottomLeft" state="frozen"/>
      <selection pane="bottomLeft" activeCell="A5" sqref="A5:F5"/>
    </sheetView>
  </sheetViews>
  <sheetFormatPr baseColWidth="10" defaultRowHeight="15"/>
  <cols>
    <col min="1" max="1" width="13.42578125" style="267" customWidth="1"/>
    <col min="2" max="2" width="16.5703125" style="267" bestFit="1" customWidth="1"/>
    <col min="3" max="3" width="39.5703125" style="267" customWidth="1"/>
    <col min="4" max="4" width="15.5703125" style="267" bestFit="1" customWidth="1"/>
    <col min="5" max="5" width="13.85546875" style="267" bestFit="1" customWidth="1"/>
    <col min="6" max="6" width="14.140625" style="267" bestFit="1" customWidth="1"/>
    <col min="7" max="7" width="14.5703125" style="267" bestFit="1" customWidth="1"/>
    <col min="8" max="16384" width="11.42578125" style="267"/>
  </cols>
  <sheetData>
    <row r="1" spans="1:7" ht="13.5" customHeight="1"/>
    <row r="2" spans="1:7" ht="17.25" customHeight="1">
      <c r="C2" s="274"/>
    </row>
    <row r="3" spans="1:7" ht="15" customHeight="1">
      <c r="A3" s="341" t="s">
        <v>1</v>
      </c>
      <c r="B3" s="341"/>
      <c r="C3" s="341"/>
      <c r="D3" s="341"/>
      <c r="E3" s="341"/>
      <c r="F3" s="341"/>
    </row>
    <row r="4" spans="1:7" ht="15.75" customHeight="1">
      <c r="A4" s="341" t="s">
        <v>443</v>
      </c>
      <c r="B4" s="341"/>
      <c r="C4" s="341"/>
      <c r="D4" s="341"/>
      <c r="E4" s="341"/>
      <c r="F4" s="341"/>
    </row>
    <row r="5" spans="1:7" ht="18" customHeight="1">
      <c r="A5" s="341" t="s">
        <v>2</v>
      </c>
      <c r="B5" s="341"/>
      <c r="C5" s="341"/>
      <c r="D5" s="341"/>
      <c r="E5" s="341"/>
      <c r="F5" s="341"/>
    </row>
    <row r="6" spans="1:7" ht="3.95" customHeight="1"/>
    <row r="7" spans="1:7">
      <c r="D7" s="274"/>
    </row>
    <row r="8" spans="1:7" ht="12.75" customHeight="1"/>
    <row r="9" spans="1:7" ht="15" customHeight="1">
      <c r="A9" s="266" t="s">
        <v>430</v>
      </c>
      <c r="B9" s="270" t="s">
        <v>4</v>
      </c>
      <c r="C9" s="270" t="s">
        <v>5</v>
      </c>
      <c r="D9" s="268" t="s">
        <v>6</v>
      </c>
      <c r="E9" s="268" t="s">
        <v>7</v>
      </c>
      <c r="F9" s="235" t="s">
        <v>8</v>
      </c>
    </row>
    <row r="10" spans="1:7" ht="15" customHeight="1">
      <c r="A10" s="267">
        <v>604.88999999999942</v>
      </c>
      <c r="B10" s="269" t="s">
        <v>11</v>
      </c>
      <c r="C10" s="269" t="s">
        <v>12</v>
      </c>
      <c r="D10" s="277">
        <v>94412.76</v>
      </c>
      <c r="E10" s="277">
        <v>94283.32</v>
      </c>
      <c r="F10" s="178">
        <f>A10+D10-E10</f>
        <v>734.32999999998719</v>
      </c>
    </row>
    <row r="11" spans="1:7" ht="15" customHeight="1">
      <c r="B11" s="269" t="s">
        <v>416</v>
      </c>
      <c r="C11" s="269" t="s">
        <v>13</v>
      </c>
      <c r="D11" s="277">
        <v>10900</v>
      </c>
      <c r="E11" s="277">
        <v>10900</v>
      </c>
      <c r="F11" s="178">
        <f t="shared" ref="F11:F19" si="0">A11+D11-E11</f>
        <v>0</v>
      </c>
    </row>
    <row r="12" spans="1:7" ht="15" customHeight="1">
      <c r="A12" s="267">
        <v>2181.5600000005215</v>
      </c>
      <c r="B12" s="269" t="s">
        <v>14</v>
      </c>
      <c r="C12" s="269" t="s">
        <v>15</v>
      </c>
      <c r="D12" s="278">
        <v>1570215.37</v>
      </c>
      <c r="E12" s="277">
        <v>1569840.33</v>
      </c>
      <c r="F12" s="178">
        <f t="shared" si="0"/>
        <v>2556.6000000005588</v>
      </c>
    </row>
    <row r="13" spans="1:7" ht="15" customHeight="1">
      <c r="A13" s="267">
        <v>17291630.350000001</v>
      </c>
      <c r="B13" s="269" t="s">
        <v>9</v>
      </c>
      <c r="C13" s="269" t="s">
        <v>10</v>
      </c>
      <c r="D13" s="278">
        <v>8137027.7999999998</v>
      </c>
      <c r="E13" s="277">
        <v>11092473.85</v>
      </c>
      <c r="F13" s="178">
        <f t="shared" si="0"/>
        <v>14336184.300000003</v>
      </c>
      <c r="G13" s="276">
        <f>SUM(F10:F13)</f>
        <v>14339475.230000002</v>
      </c>
    </row>
    <row r="14" spans="1:7" ht="15" customHeight="1">
      <c r="B14" s="175" t="s">
        <v>16</v>
      </c>
      <c r="C14" s="175" t="s">
        <v>17</v>
      </c>
      <c r="D14" s="272">
        <v>8795606.8499999996</v>
      </c>
      <c r="E14" s="277"/>
      <c r="F14" s="178">
        <f t="shared" si="0"/>
        <v>8795606.8499999996</v>
      </c>
    </row>
    <row r="15" spans="1:7" ht="15" customHeight="1">
      <c r="B15" s="241" t="s">
        <v>18</v>
      </c>
      <c r="C15" s="241" t="s">
        <v>19</v>
      </c>
      <c r="D15" s="272"/>
      <c r="E15" s="277"/>
      <c r="F15" s="178">
        <f t="shared" si="0"/>
        <v>0</v>
      </c>
    </row>
    <row r="16" spans="1:7" ht="15" customHeight="1">
      <c r="B16" s="241" t="s">
        <v>22</v>
      </c>
      <c r="C16" s="241" t="s">
        <v>23</v>
      </c>
      <c r="D16" s="272">
        <v>642693.96000000008</v>
      </c>
      <c r="E16" s="277"/>
      <c r="F16" s="178">
        <f t="shared" si="0"/>
        <v>642693.96000000008</v>
      </c>
    </row>
    <row r="17" spans="1:7" ht="15" customHeight="1">
      <c r="B17" s="269" t="s">
        <v>20</v>
      </c>
      <c r="C17" s="269" t="s">
        <v>21</v>
      </c>
      <c r="D17" s="278">
        <v>1475676.7000000002</v>
      </c>
      <c r="E17" s="277"/>
      <c r="F17" s="178">
        <f t="shared" si="0"/>
        <v>1475676.7000000002</v>
      </c>
    </row>
    <row r="18" spans="1:7" ht="15" customHeight="1">
      <c r="B18" s="269" t="s">
        <v>24</v>
      </c>
      <c r="C18" s="269" t="s">
        <v>25</v>
      </c>
      <c r="D18" s="278">
        <v>12902497.369999999</v>
      </c>
      <c r="E18" s="277"/>
      <c r="F18" s="178">
        <f t="shared" si="0"/>
        <v>12902497.369999999</v>
      </c>
    </row>
    <row r="19" spans="1:7" ht="15" customHeight="1">
      <c r="B19" s="241" t="s">
        <v>59</v>
      </c>
      <c r="C19" s="241" t="s">
        <v>60</v>
      </c>
      <c r="D19" s="277">
        <v>1530403.3599999999</v>
      </c>
      <c r="E19" s="277"/>
      <c r="F19" s="178">
        <f t="shared" si="0"/>
        <v>1530403.3599999999</v>
      </c>
      <c r="G19" s="276">
        <f>SUM(F16:F19)</f>
        <v>16551271.389999999</v>
      </c>
    </row>
    <row r="20" spans="1:7" ht="15" customHeight="1">
      <c r="B20" s="269" t="s">
        <v>423</v>
      </c>
      <c r="C20" s="269" t="s">
        <v>424</v>
      </c>
      <c r="D20" s="278">
        <v>166584.17000000001</v>
      </c>
      <c r="E20" s="277">
        <v>166584.17000000001</v>
      </c>
      <c r="F20" s="178">
        <f t="shared" ref="F20:F28" si="1">-(E20+A20-D20)</f>
        <v>0</v>
      </c>
    </row>
    <row r="21" spans="1:7" ht="15" customHeight="1">
      <c r="A21" s="267">
        <v>2034775.5</v>
      </c>
      <c r="B21" s="269" t="s">
        <v>28</v>
      </c>
      <c r="C21" s="269" t="s">
        <v>29</v>
      </c>
      <c r="D21" s="278">
        <v>3879752.96</v>
      </c>
      <c r="E21" s="277">
        <v>5952874.2599999998</v>
      </c>
      <c r="F21" s="225">
        <f t="shared" si="1"/>
        <v>-4107896.8</v>
      </c>
    </row>
    <row r="22" spans="1:7" ht="15" customHeight="1">
      <c r="A22" s="267">
        <v>5121509.66</v>
      </c>
      <c r="B22" s="269" t="s">
        <v>406</v>
      </c>
      <c r="C22" s="269" t="s">
        <v>407</v>
      </c>
      <c r="D22" s="278">
        <v>0</v>
      </c>
      <c r="E22" s="277">
        <v>763280.88</v>
      </c>
      <c r="F22" s="281">
        <f t="shared" si="1"/>
        <v>-5884790.54</v>
      </c>
    </row>
    <row r="23" spans="1:7" ht="15" customHeight="1">
      <c r="A23" s="267">
        <v>1908450.77</v>
      </c>
      <c r="B23" s="269" t="s">
        <v>408</v>
      </c>
      <c r="C23" s="269" t="s">
        <v>409</v>
      </c>
      <c r="D23" s="278">
        <v>0</v>
      </c>
      <c r="E23" s="277">
        <v>156562.12</v>
      </c>
      <c r="F23" s="224">
        <f t="shared" si="1"/>
        <v>-2065012.8900000001</v>
      </c>
    </row>
    <row r="24" spans="1:7" ht="15" customHeight="1">
      <c r="A24" s="267">
        <v>690961.35</v>
      </c>
      <c r="B24" s="269" t="s">
        <v>26</v>
      </c>
      <c r="C24" s="269" t="s">
        <v>27</v>
      </c>
      <c r="D24" s="278">
        <v>206448.7</v>
      </c>
      <c r="E24" s="277">
        <v>404047.46</v>
      </c>
      <c r="F24" s="223">
        <f t="shared" si="1"/>
        <v>-888560.1100000001</v>
      </c>
    </row>
    <row r="25" spans="1:7" ht="15" customHeight="1">
      <c r="A25" s="267">
        <v>7538719.5199999874</v>
      </c>
      <c r="B25" s="173" t="s">
        <v>61</v>
      </c>
      <c r="C25" s="233" t="s">
        <v>62</v>
      </c>
      <c r="D25" s="277"/>
      <c r="E25" s="277">
        <v>23466440.250000015</v>
      </c>
      <c r="F25" s="178">
        <f t="shared" si="1"/>
        <v>-31005159.770000003</v>
      </c>
    </row>
    <row r="26" spans="1:7" ht="15" customHeight="1">
      <c r="B26" s="173" t="s">
        <v>63</v>
      </c>
      <c r="C26" s="234" t="s">
        <v>64</v>
      </c>
      <c r="D26" s="277"/>
      <c r="E26" s="277"/>
      <c r="F26" s="178">
        <f t="shared" si="1"/>
        <v>0</v>
      </c>
    </row>
    <row r="27" spans="1:7" ht="15" customHeight="1">
      <c r="B27" s="269" t="s">
        <v>431</v>
      </c>
      <c r="C27" s="269" t="s">
        <v>432</v>
      </c>
      <c r="D27" s="278">
        <v>0</v>
      </c>
      <c r="E27" s="277">
        <v>1570215.37</v>
      </c>
      <c r="F27" s="178">
        <f t="shared" si="1"/>
        <v>-1570215.37</v>
      </c>
    </row>
    <row r="28" spans="1:7" ht="15" customHeight="1">
      <c r="B28" s="269" t="s">
        <v>30</v>
      </c>
      <c r="C28" s="269" t="s">
        <v>31</v>
      </c>
      <c r="D28" s="278">
        <v>0</v>
      </c>
      <c r="E28" s="277">
        <v>8231440.5599999996</v>
      </c>
      <c r="F28" s="178">
        <f t="shared" si="1"/>
        <v>-8231440.5599999996</v>
      </c>
      <c r="G28" s="276">
        <f>SUM(F27:F28)</f>
        <v>-9801655.9299999997</v>
      </c>
    </row>
    <row r="29" spans="1:7" ht="15" customHeight="1">
      <c r="B29" s="269" t="s">
        <v>36</v>
      </c>
      <c r="C29" s="269" t="s">
        <v>37</v>
      </c>
      <c r="D29" s="277">
        <v>340268.46</v>
      </c>
      <c r="E29" s="277">
        <v>0</v>
      </c>
      <c r="F29" s="280">
        <f t="shared" ref="F29:F49" si="2">A29+D29-E29</f>
        <v>340268.46</v>
      </c>
    </row>
    <row r="30" spans="1:7" ht="15" customHeight="1">
      <c r="B30" s="269" t="s">
        <v>38</v>
      </c>
      <c r="C30" s="269" t="s">
        <v>39</v>
      </c>
      <c r="D30" s="277">
        <v>1136831.22</v>
      </c>
      <c r="E30" s="277">
        <v>0</v>
      </c>
      <c r="F30" s="280">
        <f t="shared" si="2"/>
        <v>1136831.22</v>
      </c>
    </row>
    <row r="31" spans="1:7" ht="15" customHeight="1">
      <c r="B31" s="269" t="s">
        <v>426</v>
      </c>
      <c r="C31" s="269" t="s">
        <v>427</v>
      </c>
      <c r="D31" s="277">
        <v>763280.88</v>
      </c>
      <c r="E31" s="277">
        <v>0</v>
      </c>
      <c r="F31" s="218">
        <f t="shared" si="2"/>
        <v>763280.88</v>
      </c>
    </row>
    <row r="32" spans="1:7" ht="15" customHeight="1">
      <c r="B32" s="269" t="s">
        <v>40</v>
      </c>
      <c r="C32" s="269" t="s">
        <v>41</v>
      </c>
      <c r="D32" s="277">
        <v>940899.32</v>
      </c>
      <c r="E32" s="277">
        <v>0</v>
      </c>
      <c r="F32" s="280">
        <f t="shared" si="2"/>
        <v>940899.32</v>
      </c>
    </row>
    <row r="33" spans="2:8" ht="15" customHeight="1">
      <c r="B33" s="269" t="s">
        <v>414</v>
      </c>
      <c r="C33" s="269" t="s">
        <v>42</v>
      </c>
      <c r="D33" s="277">
        <v>21845.26</v>
      </c>
      <c r="E33" s="277">
        <v>0</v>
      </c>
      <c r="F33" s="225">
        <f t="shared" si="2"/>
        <v>21845.26</v>
      </c>
    </row>
    <row r="34" spans="2:8" ht="15" customHeight="1">
      <c r="B34" s="269" t="s">
        <v>43</v>
      </c>
      <c r="C34" s="269" t="s">
        <v>44</v>
      </c>
      <c r="D34" s="277">
        <v>1707420.03</v>
      </c>
      <c r="E34" s="277">
        <v>0</v>
      </c>
      <c r="F34" s="223">
        <f t="shared" si="2"/>
        <v>1707420.03</v>
      </c>
    </row>
    <row r="35" spans="2:8" ht="15" customHeight="1">
      <c r="B35" s="269" t="s">
        <v>417</v>
      </c>
      <c r="C35" s="269" t="s">
        <v>418</v>
      </c>
      <c r="D35" s="277">
        <v>188756.06</v>
      </c>
      <c r="E35" s="277">
        <v>0</v>
      </c>
      <c r="F35" s="218">
        <f t="shared" si="2"/>
        <v>188756.06</v>
      </c>
    </row>
    <row r="36" spans="2:8" ht="15" customHeight="1">
      <c r="B36" s="269" t="s">
        <v>419</v>
      </c>
      <c r="C36" s="269" t="s">
        <v>420</v>
      </c>
      <c r="D36" s="277">
        <v>31902.42</v>
      </c>
      <c r="E36" s="277">
        <v>0</v>
      </c>
      <c r="F36" s="218">
        <f t="shared" si="2"/>
        <v>31902.42</v>
      </c>
    </row>
    <row r="37" spans="2:8" ht="15" customHeight="1">
      <c r="B37" s="269" t="s">
        <v>421</v>
      </c>
      <c r="C37" s="269" t="s">
        <v>422</v>
      </c>
      <c r="D37" s="278">
        <v>188490.2</v>
      </c>
      <c r="E37" s="277">
        <v>0</v>
      </c>
      <c r="F37" s="218">
        <f t="shared" si="2"/>
        <v>188490.2</v>
      </c>
    </row>
    <row r="38" spans="2:8" ht="15" customHeight="1">
      <c r="B38" s="269" t="s">
        <v>425</v>
      </c>
      <c r="C38" s="269" t="s">
        <v>33</v>
      </c>
      <c r="D38" s="278">
        <v>16000</v>
      </c>
      <c r="E38" s="277">
        <v>0</v>
      </c>
      <c r="F38" s="178">
        <f t="shared" si="2"/>
        <v>16000</v>
      </c>
    </row>
    <row r="39" spans="2:8" ht="15" customHeight="1">
      <c r="B39" s="269" t="s">
        <v>436</v>
      </c>
      <c r="C39" s="269" t="s">
        <v>437</v>
      </c>
      <c r="D39" s="278">
        <v>30090</v>
      </c>
      <c r="E39" s="277">
        <v>0</v>
      </c>
      <c r="F39" s="280">
        <f t="shared" si="2"/>
        <v>30090</v>
      </c>
    </row>
    <row r="40" spans="2:8" ht="15" customHeight="1">
      <c r="B40" s="269" t="s">
        <v>433</v>
      </c>
      <c r="C40" s="269" t="s">
        <v>45</v>
      </c>
      <c r="D40" s="278">
        <v>82307.360000000001</v>
      </c>
      <c r="E40" s="277">
        <v>0</v>
      </c>
      <c r="F40" s="280">
        <f t="shared" si="2"/>
        <v>82307.360000000001</v>
      </c>
    </row>
    <row r="41" spans="2:8" ht="15" customHeight="1">
      <c r="B41" s="269" t="s">
        <v>46</v>
      </c>
      <c r="C41" s="269" t="s">
        <v>47</v>
      </c>
      <c r="D41" s="278">
        <v>4183175.67</v>
      </c>
      <c r="E41" s="277">
        <v>0</v>
      </c>
      <c r="F41" s="280">
        <f t="shared" si="2"/>
        <v>4183175.67</v>
      </c>
    </row>
    <row r="42" spans="2:8" ht="15" customHeight="1">
      <c r="B42" s="269" t="s">
        <v>438</v>
      </c>
      <c r="C42" s="269" t="s">
        <v>439</v>
      </c>
      <c r="D42" s="278">
        <v>78352</v>
      </c>
      <c r="E42" s="277">
        <v>0</v>
      </c>
      <c r="F42" s="280">
        <f t="shared" si="2"/>
        <v>78352</v>
      </c>
    </row>
    <row r="43" spans="2:8" ht="15" customHeight="1">
      <c r="B43" s="269" t="s">
        <v>34</v>
      </c>
      <c r="C43" s="269" t="s">
        <v>35</v>
      </c>
      <c r="D43" s="278">
        <v>156562.12</v>
      </c>
      <c r="E43" s="277">
        <v>0</v>
      </c>
      <c r="F43" s="218">
        <f t="shared" si="2"/>
        <v>156562.12</v>
      </c>
    </row>
    <row r="44" spans="2:8" ht="15" customHeight="1">
      <c r="B44" s="269" t="s">
        <v>49</v>
      </c>
      <c r="C44" s="269" t="s">
        <v>50</v>
      </c>
      <c r="D44" s="278">
        <v>13379.39</v>
      </c>
      <c r="E44" s="277">
        <v>0</v>
      </c>
      <c r="F44" s="178">
        <f t="shared" si="2"/>
        <v>13379.39</v>
      </c>
    </row>
    <row r="45" spans="2:8" ht="15" customHeight="1">
      <c r="B45" s="269" t="s">
        <v>440</v>
      </c>
      <c r="C45" s="269" t="s">
        <v>441</v>
      </c>
      <c r="D45" s="278">
        <v>92624.87</v>
      </c>
      <c r="E45" s="277">
        <v>0</v>
      </c>
      <c r="F45" s="280">
        <f t="shared" si="2"/>
        <v>92624.87</v>
      </c>
      <c r="H45" s="267" t="s">
        <v>442</v>
      </c>
    </row>
    <row r="46" spans="2:8" ht="15" customHeight="1">
      <c r="B46" s="269" t="s">
        <v>428</v>
      </c>
      <c r="C46" s="269" t="s">
        <v>429</v>
      </c>
      <c r="D46" s="278">
        <v>202100</v>
      </c>
      <c r="E46" s="277">
        <v>0</v>
      </c>
      <c r="F46" s="218">
        <f t="shared" si="2"/>
        <v>202100</v>
      </c>
    </row>
    <row r="47" spans="2:8" ht="15" customHeight="1">
      <c r="B47" s="269" t="s">
        <v>52</v>
      </c>
      <c r="C47" s="269" t="s">
        <v>53</v>
      </c>
      <c r="D47" s="278">
        <v>3632987.31</v>
      </c>
      <c r="E47" s="277">
        <v>0</v>
      </c>
      <c r="F47" s="218">
        <f t="shared" si="2"/>
        <v>3632987.31</v>
      </c>
      <c r="G47" s="275">
        <f>SUM(F47+F46+F43+F31+F37+F36+F35)</f>
        <v>5164078.99</v>
      </c>
    </row>
    <row r="48" spans="2:8" ht="15" customHeight="1">
      <c r="B48" s="269" t="s">
        <v>55</v>
      </c>
      <c r="C48" s="269" t="s">
        <v>56</v>
      </c>
      <c r="D48" s="278">
        <v>22900</v>
      </c>
      <c r="E48" s="277">
        <v>0</v>
      </c>
      <c r="F48" s="280">
        <f t="shared" si="2"/>
        <v>22900</v>
      </c>
      <c r="G48" s="275">
        <f>SUM(F48+F45+F42+F41+F40+F39+F32+F30+F29)</f>
        <v>6907448.9000000004</v>
      </c>
    </row>
    <row r="49" spans="2:7" ht="15" customHeight="1">
      <c r="B49" s="269" t="s">
        <v>434</v>
      </c>
      <c r="C49" s="269" t="s">
        <v>435</v>
      </c>
      <c r="D49" s="278">
        <v>236550</v>
      </c>
      <c r="E49" s="277">
        <v>0</v>
      </c>
      <c r="F49" s="178">
        <f t="shared" si="2"/>
        <v>236550</v>
      </c>
      <c r="G49" s="275">
        <f>SUM(F49+F44+F38)</f>
        <v>265929.39</v>
      </c>
    </row>
    <row r="50" spans="2:7">
      <c r="B50" s="273" t="s">
        <v>57</v>
      </c>
      <c r="C50" s="271" t="s">
        <v>58</v>
      </c>
      <c r="D50" s="279">
        <f>SUM(D10:D49)</f>
        <v>53478942.570000015</v>
      </c>
      <c r="E50" s="279">
        <f>SUM(E10:E49)</f>
        <v>53478942.570000015</v>
      </c>
      <c r="F50" s="276">
        <f>SUM(F10:F49)</f>
        <v>9.3132257461547852E-10</v>
      </c>
    </row>
    <row r="51" spans="2:7" ht="15.75" customHeight="1"/>
    <row r="52" spans="2:7" ht="13.5" customHeight="1">
      <c r="D52" s="275">
        <f>D50-E50</f>
        <v>0</v>
      </c>
    </row>
    <row r="53" spans="2:7">
      <c r="F53" s="276">
        <f>SUM(F29:F49)</f>
        <v>14066722.569999998</v>
      </c>
    </row>
  </sheetData>
  <mergeCells count="3">
    <mergeCell ref="A3:F3"/>
    <mergeCell ref="A4:F4"/>
    <mergeCell ref="A5:F5"/>
  </mergeCells>
  <pageMargins left="0.78740157480314998" right="0.78740157480314998" top="0.78740157480314998" bottom="1.5269842519685" header="0.78740157480314998" footer="0.78740157480314998"/>
  <pageSetup orientation="landscape" horizontalDpi="300" verticalDpi="300" r:id="rId1"/>
  <headerFooter alignWithMargins="0">
    <oddFooter>&amp;L&amp;"Segoe UI,Regular"&amp;10 Fecha y Hora de Impresion7/17/2023 12:04:46 PM &amp;R&amp;"Segoe UI,Regular"&amp;10 Pagina : 1 de 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workbookViewId="0">
      <selection activeCell="A3" sqref="A3:F5"/>
    </sheetView>
  </sheetViews>
  <sheetFormatPr baseColWidth="10" defaultRowHeight="15"/>
  <cols>
    <col min="1" max="1" width="14.140625" style="180" bestFit="1" customWidth="1"/>
    <col min="2" max="2" width="10.140625" style="206" customWidth="1"/>
    <col min="3" max="3" width="33.7109375" style="206" customWidth="1"/>
    <col min="4" max="4" width="16" style="206" customWidth="1"/>
    <col min="5" max="6" width="15" style="206" bestFit="1" customWidth="1"/>
    <col min="7" max="7" width="14.5703125" style="206" bestFit="1" customWidth="1"/>
    <col min="8" max="16384" width="11.42578125" style="206"/>
  </cols>
  <sheetData>
    <row r="1" spans="1:7" ht="15" customHeight="1"/>
    <row r="2" spans="1:7" ht="15" customHeight="1">
      <c r="C2" s="208"/>
    </row>
    <row r="3" spans="1:7" ht="15" customHeight="1">
      <c r="A3" s="341" t="s">
        <v>1</v>
      </c>
      <c r="B3" s="341"/>
      <c r="C3" s="341"/>
      <c r="D3" s="341"/>
      <c r="E3" s="341"/>
      <c r="F3" s="341"/>
    </row>
    <row r="4" spans="1:7" ht="15" customHeight="1">
      <c r="A4" s="342" t="s">
        <v>415</v>
      </c>
      <c r="B4" s="341"/>
      <c r="C4" s="341"/>
      <c r="D4" s="341"/>
      <c r="E4" s="341"/>
      <c r="F4" s="341"/>
    </row>
    <row r="5" spans="1:7" ht="18" customHeight="1">
      <c r="A5" s="341" t="s">
        <v>2</v>
      </c>
      <c r="B5" s="341"/>
      <c r="C5" s="341"/>
      <c r="D5" s="341"/>
      <c r="E5" s="341"/>
      <c r="F5" s="341"/>
    </row>
    <row r="6" spans="1:7" ht="13.5" customHeight="1"/>
    <row r="7" spans="1:7" ht="16.5" customHeight="1" thickBot="1"/>
    <row r="8" spans="1:7" ht="15.75" thickBot="1">
      <c r="A8" s="220" t="s">
        <v>3</v>
      </c>
      <c r="B8" s="214" t="s">
        <v>4</v>
      </c>
      <c r="C8" s="214" t="s">
        <v>5</v>
      </c>
      <c r="D8" s="214" t="s">
        <v>6</v>
      </c>
      <c r="E8" s="214" t="s">
        <v>7</v>
      </c>
      <c r="F8" s="212" t="s">
        <v>8</v>
      </c>
    </row>
    <row r="9" spans="1:7" ht="15" customHeight="1">
      <c r="A9" s="180">
        <v>609.86999999999534</v>
      </c>
      <c r="B9" s="216" t="s">
        <v>11</v>
      </c>
      <c r="C9" s="216" t="s">
        <v>12</v>
      </c>
      <c r="D9" s="215">
        <v>0</v>
      </c>
      <c r="E9" s="213">
        <v>325</v>
      </c>
      <c r="F9" s="178">
        <f>A9+D9-E9</f>
        <v>284.86999999999534</v>
      </c>
    </row>
    <row r="10" spans="1:7" ht="15" customHeight="1">
      <c r="A10" s="180">
        <v>3481.5600000005215</v>
      </c>
      <c r="B10" s="189" t="s">
        <v>14</v>
      </c>
      <c r="C10" s="189" t="s">
        <v>15</v>
      </c>
      <c r="D10" s="209">
        <v>0</v>
      </c>
      <c r="E10" s="210">
        <v>325</v>
      </c>
      <c r="F10" s="178">
        <f t="shared" ref="F10:F17" si="0">A10+D10-E10</f>
        <v>3156.5600000005215</v>
      </c>
    </row>
    <row r="11" spans="1:7" ht="15" customHeight="1">
      <c r="A11" s="180">
        <v>3237896.1499999966</v>
      </c>
      <c r="B11" s="189" t="s">
        <v>9</v>
      </c>
      <c r="C11" s="189" t="s">
        <v>10</v>
      </c>
      <c r="D11" s="209">
        <v>275287</v>
      </c>
      <c r="E11" s="210">
        <v>665976.75</v>
      </c>
      <c r="F11" s="178">
        <f t="shared" si="0"/>
        <v>2847206.3999999966</v>
      </c>
      <c r="G11" s="229"/>
    </row>
    <row r="12" spans="1:7" ht="14.25" customHeight="1">
      <c r="B12" s="175" t="s">
        <v>16</v>
      </c>
      <c r="C12" s="175" t="s">
        <v>17</v>
      </c>
      <c r="D12" s="209"/>
      <c r="E12" s="210"/>
      <c r="F12" s="178">
        <f t="shared" si="0"/>
        <v>0</v>
      </c>
    </row>
    <row r="13" spans="1:7" ht="15" customHeight="1">
      <c r="B13" s="189" t="s">
        <v>18</v>
      </c>
      <c r="C13" s="189" t="s">
        <v>19</v>
      </c>
      <c r="D13" s="209">
        <v>11479359.25</v>
      </c>
      <c r="E13" s="210"/>
      <c r="F13" s="230">
        <f t="shared" si="0"/>
        <v>11479359.25</v>
      </c>
    </row>
    <row r="14" spans="1:7" ht="15" customHeight="1">
      <c r="B14" s="189" t="s">
        <v>20</v>
      </c>
      <c r="C14" s="189" t="s">
        <v>21</v>
      </c>
      <c r="D14" s="219">
        <v>1319195.5499999998</v>
      </c>
      <c r="E14" s="210"/>
      <c r="F14" s="224">
        <f t="shared" si="0"/>
        <v>1319195.5499999998</v>
      </c>
    </row>
    <row r="15" spans="1:7" ht="15" customHeight="1">
      <c r="B15" s="189" t="s">
        <v>22</v>
      </c>
      <c r="C15" s="189" t="s">
        <v>23</v>
      </c>
      <c r="D15" s="219">
        <v>480945.68999999994</v>
      </c>
      <c r="E15" s="210"/>
      <c r="F15" s="224">
        <f t="shared" si="0"/>
        <v>480945.68999999994</v>
      </c>
    </row>
    <row r="16" spans="1:7" ht="15" customHeight="1">
      <c r="B16" s="189" t="s">
        <v>24</v>
      </c>
      <c r="C16" s="189" t="s">
        <v>25</v>
      </c>
      <c r="D16" s="219">
        <v>12250098.779999997</v>
      </c>
      <c r="E16" s="210"/>
      <c r="F16" s="224">
        <f t="shared" si="0"/>
        <v>12250098.779999997</v>
      </c>
    </row>
    <row r="17" spans="1:7" ht="15" customHeight="1">
      <c r="B17" s="189" t="s">
        <v>59</v>
      </c>
      <c r="C17" s="189" t="s">
        <v>60</v>
      </c>
      <c r="D17" s="219">
        <v>1646382.7599999998</v>
      </c>
      <c r="E17" s="210"/>
      <c r="F17" s="224">
        <f t="shared" si="0"/>
        <v>1646382.7599999998</v>
      </c>
      <c r="G17" s="229"/>
    </row>
    <row r="18" spans="1:7" ht="15" customHeight="1">
      <c r="A18" s="180">
        <v>1030397.98</v>
      </c>
      <c r="B18" s="189" t="s">
        <v>28</v>
      </c>
      <c r="C18" s="189" t="s">
        <v>29</v>
      </c>
      <c r="D18" s="209">
        <v>0</v>
      </c>
      <c r="E18" s="210">
        <v>1563592.12</v>
      </c>
      <c r="F18" s="231">
        <f t="shared" ref="F18:F24" si="1">-(E18+A18-D18)</f>
        <v>-2593990.1</v>
      </c>
    </row>
    <row r="19" spans="1:7" s="207" customFormat="1" ht="15" customHeight="1">
      <c r="A19" s="180"/>
      <c r="B19" s="189" t="s">
        <v>406</v>
      </c>
      <c r="C19" s="189" t="s">
        <v>407</v>
      </c>
      <c r="D19" s="209"/>
      <c r="E19" s="210">
        <v>6281694.2199999997</v>
      </c>
      <c r="F19" s="178">
        <f t="shared" si="1"/>
        <v>-6281694.2199999997</v>
      </c>
    </row>
    <row r="20" spans="1:7" ht="15" customHeight="1">
      <c r="A20" s="180">
        <v>1438764.4</v>
      </c>
      <c r="B20" s="189" t="s">
        <v>408</v>
      </c>
      <c r="C20" s="189" t="s">
        <v>409</v>
      </c>
      <c r="D20" s="209">
        <v>0</v>
      </c>
      <c r="E20" s="210">
        <v>156562.13</v>
      </c>
      <c r="F20" s="178">
        <f t="shared" si="1"/>
        <v>-1595326.5299999998</v>
      </c>
    </row>
    <row r="21" spans="1:7" ht="15" customHeight="1">
      <c r="A21" s="180">
        <v>674483.99</v>
      </c>
      <c r="B21" s="189" t="s">
        <v>26</v>
      </c>
      <c r="C21" s="189" t="s">
        <v>27</v>
      </c>
      <c r="D21" s="209">
        <v>316879.35999999999</v>
      </c>
      <c r="E21" s="210">
        <v>8446.66</v>
      </c>
      <c r="F21" s="178">
        <f t="shared" si="1"/>
        <v>-366051.29000000004</v>
      </c>
      <c r="G21" s="229"/>
    </row>
    <row r="22" spans="1:7" ht="15" customHeight="1">
      <c r="A22" s="180">
        <v>98341.210000003979</v>
      </c>
      <c r="B22" s="173" t="s">
        <v>61</v>
      </c>
      <c r="C22" s="174" t="s">
        <v>62</v>
      </c>
      <c r="D22" s="209"/>
      <c r="E22" s="180">
        <v>20858187.809999987</v>
      </c>
      <c r="F22" s="178">
        <f t="shared" si="1"/>
        <v>-20956529.019999992</v>
      </c>
    </row>
    <row r="23" spans="1:7" ht="15" customHeight="1">
      <c r="B23" s="173" t="s">
        <v>63</v>
      </c>
      <c r="C23" s="173" t="s">
        <v>64</v>
      </c>
      <c r="D23" s="209"/>
      <c r="E23" s="210"/>
      <c r="F23" s="178">
        <f t="shared" si="1"/>
        <v>0</v>
      </c>
    </row>
    <row r="24" spans="1:7" ht="15" customHeight="1">
      <c r="B24" s="189" t="s">
        <v>30</v>
      </c>
      <c r="C24" s="189" t="s">
        <v>31</v>
      </c>
      <c r="D24" s="209">
        <v>0</v>
      </c>
      <c r="E24" s="210">
        <v>275287</v>
      </c>
      <c r="F24" s="178">
        <f t="shared" si="1"/>
        <v>-275287</v>
      </c>
    </row>
    <row r="25" spans="1:7" ht="15" customHeight="1">
      <c r="B25" s="189" t="s">
        <v>36</v>
      </c>
      <c r="C25" s="189" t="s">
        <v>37</v>
      </c>
      <c r="D25" s="209">
        <v>107963.5</v>
      </c>
      <c r="E25" s="210">
        <v>0</v>
      </c>
      <c r="F25" s="225">
        <f t="shared" ref="F25:F34" si="2">A25+D25-E25</f>
        <v>107963.5</v>
      </c>
    </row>
    <row r="26" spans="1:7" ht="15" customHeight="1">
      <c r="B26" s="189" t="s">
        <v>38</v>
      </c>
      <c r="C26" s="189" t="s">
        <v>39</v>
      </c>
      <c r="D26" s="209">
        <v>16500</v>
      </c>
      <c r="E26" s="210">
        <v>0</v>
      </c>
      <c r="F26" s="226">
        <f t="shared" si="2"/>
        <v>16500</v>
      </c>
    </row>
    <row r="27" spans="1:7" ht="15" customHeight="1">
      <c r="B27" s="189" t="s">
        <v>40</v>
      </c>
      <c r="C27" s="189" t="s">
        <v>41</v>
      </c>
      <c r="D27" s="209">
        <v>63262.59</v>
      </c>
      <c r="E27" s="210">
        <v>0</v>
      </c>
      <c r="F27" s="225">
        <f t="shared" si="2"/>
        <v>63262.59</v>
      </c>
    </row>
    <row r="28" spans="1:7" ht="15" customHeight="1">
      <c r="B28" s="189" t="s">
        <v>414</v>
      </c>
      <c r="C28" s="189" t="s">
        <v>42</v>
      </c>
      <c r="D28" s="209">
        <v>2583.65</v>
      </c>
      <c r="E28" s="210">
        <v>0</v>
      </c>
      <c r="F28" s="222">
        <f t="shared" si="2"/>
        <v>2583.65</v>
      </c>
    </row>
    <row r="29" spans="1:7" ht="15" customHeight="1">
      <c r="B29" s="189" t="s">
        <v>43</v>
      </c>
      <c r="C29" s="189" t="s">
        <v>44</v>
      </c>
      <c r="D29" s="209">
        <v>83340</v>
      </c>
      <c r="E29" s="210">
        <v>0</v>
      </c>
      <c r="F29" s="223">
        <f t="shared" si="2"/>
        <v>83340</v>
      </c>
    </row>
    <row r="30" spans="1:7" ht="15" customHeight="1">
      <c r="B30" s="189" t="s">
        <v>46</v>
      </c>
      <c r="C30" s="189" t="s">
        <v>47</v>
      </c>
      <c r="D30" s="209">
        <v>1514400.62</v>
      </c>
      <c r="E30" s="210">
        <v>0</v>
      </c>
      <c r="F30" s="225">
        <f t="shared" si="2"/>
        <v>1514400.62</v>
      </c>
    </row>
    <row r="31" spans="1:7" ht="15" customHeight="1">
      <c r="B31" s="189" t="s">
        <v>34</v>
      </c>
      <c r="C31" s="189" t="s">
        <v>35</v>
      </c>
      <c r="D31" s="209">
        <v>156562.13</v>
      </c>
      <c r="E31" s="210">
        <v>0</v>
      </c>
      <c r="F31" s="218">
        <f t="shared" si="2"/>
        <v>156562.13</v>
      </c>
    </row>
    <row r="32" spans="1:7" ht="15" customHeight="1">
      <c r="B32" s="189" t="s">
        <v>49</v>
      </c>
      <c r="C32" s="189" t="s">
        <v>50</v>
      </c>
      <c r="D32" s="209">
        <v>64635.81</v>
      </c>
      <c r="E32" s="210">
        <v>0</v>
      </c>
      <c r="F32" s="225">
        <f t="shared" si="2"/>
        <v>64635.81</v>
      </c>
    </row>
    <row r="33" spans="2:7" ht="15" customHeight="1">
      <c r="B33" s="189" t="s">
        <v>52</v>
      </c>
      <c r="C33" s="189" t="s">
        <v>53</v>
      </c>
      <c r="D33" s="209">
        <v>30000</v>
      </c>
      <c r="E33" s="210">
        <v>0</v>
      </c>
      <c r="F33" s="221">
        <f t="shared" si="2"/>
        <v>30000</v>
      </c>
      <c r="G33" s="217"/>
    </row>
    <row r="34" spans="2:7" ht="15" customHeight="1">
      <c r="B34" s="189" t="s">
        <v>55</v>
      </c>
      <c r="C34" s="189" t="s">
        <v>56</v>
      </c>
      <c r="D34" s="209">
        <v>3000</v>
      </c>
      <c r="E34" s="210">
        <v>0</v>
      </c>
      <c r="F34" s="225">
        <f t="shared" si="2"/>
        <v>3000</v>
      </c>
      <c r="G34" s="217"/>
    </row>
    <row r="35" spans="2:7">
      <c r="B35" s="190" t="s">
        <v>57</v>
      </c>
      <c r="C35" s="190" t="s">
        <v>58</v>
      </c>
      <c r="D35" s="211">
        <f>SUM(D9:D34)</f>
        <v>29810396.68999999</v>
      </c>
      <c r="E35" s="211">
        <f>SUM(E9:E34)</f>
        <v>29810396.68999999</v>
      </c>
      <c r="F35" s="211">
        <f>SUM(F9:F34)</f>
        <v>-6.4028427004814148E-10</v>
      </c>
    </row>
    <row r="36" spans="2:7" ht="15.75" customHeight="1"/>
    <row r="38" spans="2:7">
      <c r="D38" s="217"/>
    </row>
    <row r="39" spans="2:7">
      <c r="B39" s="199"/>
      <c r="C39" s="199"/>
      <c r="D39" s="78"/>
      <c r="E39" s="199"/>
      <c r="F39" s="153"/>
    </row>
    <row r="40" spans="2:7" ht="15.75">
      <c r="B40" s="151" t="s">
        <v>411</v>
      </c>
      <c r="C40" s="172"/>
      <c r="D40" s="78"/>
      <c r="E40" s="343" t="s">
        <v>152</v>
      </c>
      <c r="F40" s="343"/>
    </row>
    <row r="41" spans="2:7">
      <c r="B41" s="78"/>
      <c r="C41" s="80"/>
      <c r="D41" s="78"/>
      <c r="E41" s="78"/>
      <c r="F41" s="77"/>
    </row>
    <row r="42" spans="2:7">
      <c r="B42" s="78"/>
      <c r="C42" s="78"/>
      <c r="D42" s="78"/>
      <c r="E42" s="78"/>
      <c r="F42" s="77"/>
    </row>
    <row r="43" spans="2:7">
      <c r="B43" s="78"/>
      <c r="C43" s="78"/>
      <c r="D43" s="78"/>
      <c r="E43" s="78"/>
      <c r="F43" s="77"/>
    </row>
    <row r="44" spans="2:7">
      <c r="B44" s="78"/>
      <c r="C44" s="78"/>
      <c r="D44" s="78"/>
      <c r="E44" s="78"/>
      <c r="F44" s="77"/>
    </row>
    <row r="45" spans="2:7">
      <c r="B45" s="199"/>
      <c r="C45" s="199"/>
      <c r="D45" s="78"/>
      <c r="E45" s="199"/>
      <c r="F45" s="153"/>
    </row>
    <row r="46" spans="2:7">
      <c r="B46" s="154" t="s">
        <v>412</v>
      </c>
      <c r="C46" s="78"/>
      <c r="D46" s="78"/>
      <c r="E46" s="343" t="s">
        <v>413</v>
      </c>
      <c r="F46" s="343"/>
    </row>
    <row r="47" spans="2:7">
      <c r="B47" s="207"/>
    </row>
  </sheetData>
  <mergeCells count="5">
    <mergeCell ref="A3:F3"/>
    <mergeCell ref="A4:F4"/>
    <mergeCell ref="A5:F5"/>
    <mergeCell ref="E40:F40"/>
    <mergeCell ref="E46:F46"/>
  </mergeCells>
  <pageMargins left="0.78740157480314965" right="0.78740157480314965" top="0.78740157480314965" bottom="1.5354330708661419" header="0.78740157480314965" footer="0.78740157480314965"/>
  <pageSetup scale="80" orientation="portrait" horizontalDpi="300" verticalDpi="300" r:id="rId1"/>
  <headerFooter alignWithMargins="0">
    <oddFooter>&amp;L&amp;"Segoe UI,Regular"&amp;10 Fecha y Hora de Impresion2/21/2023 9:54:43 AM &amp;R&amp;"Segoe UI,Regular"&amp;10 Pagina : 1 de 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C1" workbookViewId="0">
      <selection activeCell="E37" sqref="E37"/>
    </sheetView>
  </sheetViews>
  <sheetFormatPr baseColWidth="10" defaultColWidth="11.42578125" defaultRowHeight="15"/>
  <cols>
    <col min="1" max="1" width="7.5703125" style="134" hidden="1" customWidth="1"/>
    <col min="2" max="2" width="3.7109375" style="78" hidden="1" customWidth="1"/>
    <col min="3" max="3" width="4.28515625" style="78" customWidth="1"/>
    <col min="4" max="4" width="50" style="78" customWidth="1"/>
    <col min="5" max="5" width="19.140625" style="78" customWidth="1"/>
    <col min="6" max="6" width="13.140625" style="78" hidden="1" customWidth="1"/>
    <col min="7" max="7" width="18.42578125" style="78" customWidth="1"/>
    <col min="8" max="8" width="13.140625" style="77" bestFit="1" customWidth="1"/>
    <col min="9" max="9" width="28.7109375" style="77" customWidth="1"/>
    <col min="10" max="10" width="20.42578125" style="77" customWidth="1"/>
    <col min="11" max="16384" width="11.42578125" style="77"/>
  </cols>
  <sheetData>
    <row r="1" spans="1:10">
      <c r="C1" s="61"/>
      <c r="D1" s="61"/>
      <c r="E1" s="61"/>
      <c r="F1" s="61"/>
    </row>
    <row r="2" spans="1:10" ht="15.75">
      <c r="C2" s="341" t="s">
        <v>0</v>
      </c>
      <c r="D2" s="341"/>
      <c r="E2" s="341"/>
      <c r="F2" s="341"/>
      <c r="G2" s="341"/>
      <c r="H2" s="39"/>
    </row>
    <row r="3" spans="1:10" ht="15.75">
      <c r="C3" s="341" t="s">
        <v>66</v>
      </c>
      <c r="D3" s="341"/>
      <c r="E3" s="341"/>
      <c r="F3" s="341"/>
      <c r="G3" s="341"/>
      <c r="H3" s="39"/>
    </row>
    <row r="4" spans="1:10" ht="15.75">
      <c r="C4" s="341" t="s">
        <v>466</v>
      </c>
      <c r="D4" s="341"/>
      <c r="E4" s="341"/>
      <c r="F4" s="341"/>
      <c r="G4" s="341"/>
      <c r="H4" s="39"/>
      <c r="I4" s="39"/>
      <c r="J4" s="39"/>
    </row>
    <row r="5" spans="1:10" ht="15.75">
      <c r="C5" s="341" t="s">
        <v>2</v>
      </c>
      <c r="D5" s="341"/>
      <c r="E5" s="341"/>
      <c r="F5" s="341"/>
      <c r="G5" s="341"/>
      <c r="H5" s="39"/>
    </row>
    <row r="6" spans="1:10">
      <c r="C6" s="61"/>
      <c r="D6" s="136"/>
      <c r="E6" s="61"/>
      <c r="F6" s="61"/>
    </row>
    <row r="7" spans="1:10">
      <c r="A7" s="134" t="s">
        <v>67</v>
      </c>
      <c r="C7" s="139" t="s">
        <v>68</v>
      </c>
      <c r="D7" s="140"/>
      <c r="E7" s="157">
        <v>2024</v>
      </c>
      <c r="F7" s="141"/>
    </row>
    <row r="8" spans="1:10">
      <c r="C8" s="139" t="s">
        <v>69</v>
      </c>
      <c r="D8" s="140"/>
      <c r="E8" s="141"/>
      <c r="F8" s="141"/>
    </row>
    <row r="9" spans="1:10">
      <c r="A9" s="134" t="s">
        <v>70</v>
      </c>
      <c r="C9" s="61"/>
      <c r="D9" s="61" t="s">
        <v>71</v>
      </c>
      <c r="E9" s="160">
        <v>15199783.360000009</v>
      </c>
      <c r="F9" s="146"/>
    </row>
    <row r="10" spans="1:10" customFormat="1">
      <c r="A10" s="158" t="s">
        <v>72</v>
      </c>
      <c r="B10" s="67"/>
      <c r="C10" s="159"/>
      <c r="D10" s="61" t="s">
        <v>73</v>
      </c>
      <c r="E10" s="160"/>
      <c r="F10" s="160"/>
      <c r="G10" s="67"/>
    </row>
    <row r="11" spans="1:10" customFormat="1">
      <c r="A11" s="158" t="s">
        <v>74</v>
      </c>
      <c r="B11" s="67"/>
      <c r="C11" s="159"/>
      <c r="D11" s="61" t="s">
        <v>75</v>
      </c>
      <c r="E11" s="160"/>
      <c r="F11" s="160"/>
      <c r="G11" s="67"/>
    </row>
    <row r="12" spans="1:10" customFormat="1">
      <c r="A12" s="158" t="s">
        <v>76</v>
      </c>
      <c r="B12" s="67"/>
      <c r="C12" s="159"/>
      <c r="D12" s="61" t="s">
        <v>77</v>
      </c>
      <c r="E12" s="161">
        <v>4.0000000037252903E-2</v>
      </c>
      <c r="F12" s="161"/>
      <c r="G12" s="67"/>
    </row>
    <row r="13" spans="1:10">
      <c r="A13" s="134" t="s">
        <v>78</v>
      </c>
      <c r="C13" s="61"/>
      <c r="D13" s="61" t="s">
        <v>79</v>
      </c>
      <c r="E13" s="178">
        <v>5912445.3300000001</v>
      </c>
      <c r="F13" s="142"/>
      <c r="G13" s="162"/>
    </row>
    <row r="14" spans="1:10" customFormat="1">
      <c r="A14" s="158" t="s">
        <v>80</v>
      </c>
      <c r="B14" s="67"/>
      <c r="C14" s="159"/>
      <c r="D14" s="61" t="s">
        <v>81</v>
      </c>
      <c r="E14" s="161">
        <v>0</v>
      </c>
      <c r="F14" s="161"/>
      <c r="G14" s="67"/>
    </row>
    <row r="15" spans="1:10" customFormat="1">
      <c r="A15" s="158" t="s">
        <v>82</v>
      </c>
      <c r="B15" s="67"/>
      <c r="C15" s="159"/>
      <c r="D15" s="61" t="s">
        <v>83</v>
      </c>
      <c r="E15" s="163"/>
      <c r="F15" s="163"/>
      <c r="G15" s="67"/>
    </row>
    <row r="16" spans="1:10">
      <c r="C16" s="139" t="s">
        <v>84</v>
      </c>
      <c r="D16" s="61"/>
      <c r="E16" s="145">
        <f>SUM(E8:E15)</f>
        <v>21112228.730000012</v>
      </c>
      <c r="F16" s="145">
        <f>SUM(F8:F15)</f>
        <v>0</v>
      </c>
    </row>
    <row r="17" spans="1:10">
      <c r="C17" s="139"/>
      <c r="D17" s="61"/>
      <c r="E17" s="164"/>
      <c r="F17" s="164"/>
    </row>
    <row r="18" spans="1:10">
      <c r="C18" s="139" t="s">
        <v>85</v>
      </c>
      <c r="D18" s="61"/>
      <c r="E18" s="146"/>
      <c r="F18" s="146"/>
    </row>
    <row r="19" spans="1:10" customFormat="1">
      <c r="A19" s="158" t="s">
        <v>86</v>
      </c>
      <c r="B19" s="67"/>
      <c r="C19" s="159"/>
      <c r="D19" s="61" t="s">
        <v>87</v>
      </c>
      <c r="E19" s="160">
        <v>0</v>
      </c>
      <c r="F19" s="160"/>
      <c r="G19" s="67"/>
    </row>
    <row r="20" spans="1:10" customFormat="1">
      <c r="A20" s="158" t="s">
        <v>88</v>
      </c>
      <c r="B20" s="67"/>
      <c r="C20" s="159"/>
      <c r="D20" s="165" t="s">
        <v>89</v>
      </c>
      <c r="E20" s="161"/>
      <c r="F20" s="161"/>
      <c r="G20" s="67"/>
    </row>
    <row r="21" spans="1:10" customFormat="1">
      <c r="A21" s="158" t="s">
        <v>90</v>
      </c>
      <c r="B21" s="67"/>
      <c r="C21" s="159"/>
      <c r="D21" s="165" t="s">
        <v>91</v>
      </c>
      <c r="E21" s="161"/>
      <c r="F21" s="161"/>
      <c r="G21" s="67"/>
    </row>
    <row r="22" spans="1:10" customFormat="1">
      <c r="A22" s="158" t="s">
        <v>92</v>
      </c>
      <c r="B22" s="67"/>
      <c r="C22" s="159"/>
      <c r="D22" s="165" t="s">
        <v>93</v>
      </c>
      <c r="E22" s="161">
        <v>0</v>
      </c>
      <c r="F22" s="161"/>
      <c r="G22" s="67"/>
    </row>
    <row r="23" spans="1:10">
      <c r="A23" s="134" t="s">
        <v>94</v>
      </c>
      <c r="C23" s="61"/>
      <c r="D23" s="165" t="s">
        <v>95</v>
      </c>
      <c r="E23" s="144">
        <v>20032451.589999996</v>
      </c>
      <c r="F23" s="142"/>
      <c r="J23" s="170"/>
    </row>
    <row r="24" spans="1:10">
      <c r="A24" s="134" t="s">
        <v>96</v>
      </c>
      <c r="C24" s="61"/>
      <c r="D24" s="165" t="s">
        <v>97</v>
      </c>
      <c r="E24" s="142"/>
      <c r="F24" s="142"/>
      <c r="G24" s="166"/>
      <c r="J24" s="170"/>
    </row>
    <row r="25" spans="1:10" customFormat="1">
      <c r="A25" s="158" t="s">
        <v>98</v>
      </c>
      <c r="B25" s="67"/>
      <c r="C25" s="159"/>
      <c r="D25" s="165" t="s">
        <v>99</v>
      </c>
      <c r="E25" s="161"/>
      <c r="F25" s="161"/>
      <c r="G25" s="78"/>
      <c r="J25" s="53"/>
    </row>
    <row r="26" spans="1:10">
      <c r="C26" s="139" t="s">
        <v>100</v>
      </c>
      <c r="D26" s="61"/>
      <c r="E26" s="145">
        <f>SUM(E19:E25)</f>
        <v>20032451.589999996</v>
      </c>
      <c r="F26" s="145">
        <f>SUM(F19:F25)</f>
        <v>0</v>
      </c>
      <c r="J26" s="170"/>
    </row>
    <row r="27" spans="1:10">
      <c r="C27" s="139"/>
      <c r="D27" s="61"/>
      <c r="E27" s="164"/>
      <c r="F27" s="164"/>
      <c r="J27" s="170"/>
    </row>
    <row r="28" spans="1:10">
      <c r="C28" s="139" t="s">
        <v>101</v>
      </c>
      <c r="D28" s="61"/>
      <c r="E28" s="149">
        <f>SUM(E26,E16)</f>
        <v>41144680.320000008</v>
      </c>
      <c r="F28" s="149">
        <f>SUM(F26,F16)</f>
        <v>0</v>
      </c>
      <c r="I28" s="171"/>
    </row>
    <row r="29" spans="1:10">
      <c r="C29" s="61"/>
      <c r="D29" s="61" t="s">
        <v>102</v>
      </c>
      <c r="E29" s="146"/>
      <c r="F29" s="146"/>
    </row>
    <row r="30" spans="1:10">
      <c r="C30" s="139" t="s">
        <v>103</v>
      </c>
      <c r="D30" s="61"/>
      <c r="E30" s="146"/>
      <c r="F30" s="146"/>
    </row>
    <row r="31" spans="1:10">
      <c r="C31" s="139" t="s">
        <v>104</v>
      </c>
      <c r="D31" s="61"/>
      <c r="E31" s="147"/>
      <c r="F31" s="147"/>
    </row>
    <row r="32" spans="1:10" customFormat="1">
      <c r="A32" s="158" t="s">
        <v>105</v>
      </c>
      <c r="B32" s="67"/>
      <c r="C32" s="159"/>
      <c r="D32" s="61" t="s">
        <v>106</v>
      </c>
      <c r="E32" s="160">
        <v>0</v>
      </c>
      <c r="F32" s="160"/>
      <c r="G32" s="67"/>
    </row>
    <row r="33" spans="1:7">
      <c r="A33" s="134" t="s">
        <v>107</v>
      </c>
      <c r="C33" s="61"/>
      <c r="D33" s="61" t="s">
        <v>108</v>
      </c>
      <c r="E33" s="142">
        <v>1672746.83</v>
      </c>
      <c r="F33" s="142"/>
      <c r="G33" s="80"/>
    </row>
    <row r="34" spans="1:7" customFormat="1">
      <c r="A34" s="158" t="s">
        <v>109</v>
      </c>
      <c r="B34" s="67"/>
      <c r="C34" s="159"/>
      <c r="D34" s="61" t="s">
        <v>110</v>
      </c>
      <c r="E34" s="161"/>
      <c r="F34" s="161"/>
      <c r="G34" s="67"/>
    </row>
    <row r="35" spans="1:7" customFormat="1">
      <c r="A35" s="158" t="s">
        <v>111</v>
      </c>
      <c r="B35" s="67"/>
      <c r="C35" s="159"/>
      <c r="D35" s="61" t="s">
        <v>112</v>
      </c>
      <c r="E35" s="161"/>
      <c r="F35" s="161"/>
      <c r="G35" s="67"/>
    </row>
    <row r="36" spans="1:7" customFormat="1">
      <c r="A36" s="158" t="s">
        <v>113</v>
      </c>
      <c r="B36" s="67"/>
      <c r="C36" s="159"/>
      <c r="D36" s="61" t="s">
        <v>114</v>
      </c>
      <c r="E36" s="160">
        <v>625724.81000000006</v>
      </c>
      <c r="F36" s="160"/>
      <c r="G36" s="67"/>
    </row>
    <row r="37" spans="1:7" customFormat="1">
      <c r="A37" s="158" t="s">
        <v>115</v>
      </c>
      <c r="B37" s="67"/>
      <c r="C37" s="159"/>
      <c r="D37" s="61" t="s">
        <v>116</v>
      </c>
      <c r="E37" s="160">
        <v>795105.74</v>
      </c>
      <c r="F37" s="160"/>
      <c r="G37" s="67"/>
    </row>
    <row r="38" spans="1:7" customFormat="1">
      <c r="A38" s="158" t="s">
        <v>117</v>
      </c>
      <c r="B38" s="67"/>
      <c r="C38" s="159"/>
      <c r="D38" s="61" t="s">
        <v>118</v>
      </c>
      <c r="E38" s="160">
        <v>4878945.4400000004</v>
      </c>
      <c r="F38" s="160"/>
      <c r="G38" s="67"/>
    </row>
    <row r="39" spans="1:7" customFormat="1">
      <c r="A39" s="158" t="s">
        <v>119</v>
      </c>
      <c r="B39" s="67"/>
      <c r="C39" s="159"/>
      <c r="D39" s="61" t="s">
        <v>120</v>
      </c>
      <c r="E39" s="160"/>
      <c r="F39" s="160"/>
      <c r="G39" s="67"/>
    </row>
    <row r="40" spans="1:7" customFormat="1">
      <c r="A40" s="158" t="s">
        <v>121</v>
      </c>
      <c r="B40" s="67"/>
      <c r="C40" s="159"/>
      <c r="D40" s="61" t="s">
        <v>122</v>
      </c>
      <c r="E40" s="163"/>
      <c r="F40" s="161"/>
      <c r="G40" s="67"/>
    </row>
    <row r="41" spans="1:7">
      <c r="C41" s="139" t="s">
        <v>123</v>
      </c>
      <c r="D41" s="61"/>
      <c r="E41" s="164">
        <f>SUM(E32:E40)</f>
        <v>7972522.8200000003</v>
      </c>
      <c r="F41" s="164">
        <f>SUM(F32:F40)</f>
        <v>0</v>
      </c>
      <c r="G41" s="80"/>
    </row>
    <row r="42" spans="1:7">
      <c r="C42" s="139"/>
      <c r="D42" s="61"/>
      <c r="E42" s="164"/>
      <c r="F42" s="142"/>
    </row>
    <row r="43" spans="1:7" customFormat="1">
      <c r="A43" s="158"/>
      <c r="B43" s="67"/>
      <c r="C43" s="167" t="s">
        <v>124</v>
      </c>
      <c r="D43" s="159"/>
      <c r="E43" s="168"/>
      <c r="F43" s="168"/>
      <c r="G43" s="67"/>
    </row>
    <row r="44" spans="1:7" customFormat="1">
      <c r="A44" s="158" t="s">
        <v>125</v>
      </c>
      <c r="B44" s="67"/>
      <c r="C44" s="159"/>
      <c r="D44" s="61" t="s">
        <v>126</v>
      </c>
      <c r="E44" s="160"/>
      <c r="F44" s="160"/>
      <c r="G44" s="67"/>
    </row>
    <row r="45" spans="1:7" customFormat="1">
      <c r="A45" s="158" t="s">
        <v>127</v>
      </c>
      <c r="B45" s="67"/>
      <c r="C45" s="159"/>
      <c r="D45" s="61" t="s">
        <v>128</v>
      </c>
      <c r="E45" s="160"/>
      <c r="F45" s="160"/>
      <c r="G45" s="67"/>
    </row>
    <row r="46" spans="1:7" customFormat="1">
      <c r="A46" s="158" t="s">
        <v>129</v>
      </c>
      <c r="B46" s="67"/>
      <c r="C46" s="159"/>
      <c r="D46" s="61" t="s">
        <v>130</v>
      </c>
      <c r="E46" s="160"/>
      <c r="F46" s="160"/>
      <c r="G46" s="67"/>
    </row>
    <row r="47" spans="1:7" customFormat="1">
      <c r="A47" s="158" t="s">
        <v>131</v>
      </c>
      <c r="B47" s="67"/>
      <c r="C47" s="159"/>
      <c r="D47" s="61" t="s">
        <v>132</v>
      </c>
      <c r="E47" s="160"/>
      <c r="F47" s="160"/>
      <c r="G47" s="67"/>
    </row>
    <row r="48" spans="1:7" customFormat="1">
      <c r="A48" s="158" t="s">
        <v>133</v>
      </c>
      <c r="B48" s="67"/>
      <c r="C48" s="159"/>
      <c r="D48" s="61" t="s">
        <v>134</v>
      </c>
      <c r="E48" s="163"/>
      <c r="F48" s="160"/>
      <c r="G48" s="67"/>
    </row>
    <row r="49" spans="1:8" customFormat="1">
      <c r="A49" s="158" t="s">
        <v>135</v>
      </c>
      <c r="B49" s="67"/>
      <c r="C49" s="159"/>
      <c r="D49" s="61" t="s">
        <v>136</v>
      </c>
      <c r="E49" s="160"/>
      <c r="F49" s="160"/>
      <c r="G49" s="67"/>
    </row>
    <row r="50" spans="1:8" customFormat="1" ht="16.5" customHeight="1">
      <c r="A50" s="158"/>
      <c r="B50" s="67"/>
      <c r="C50" s="167" t="s">
        <v>137</v>
      </c>
      <c r="D50" s="159"/>
      <c r="E50" s="145">
        <f>+E44+E48</f>
        <v>0</v>
      </c>
      <c r="F50" s="142"/>
      <c r="G50" s="67"/>
    </row>
    <row r="51" spans="1:8">
      <c r="C51" s="139" t="s">
        <v>138</v>
      </c>
      <c r="D51" s="61"/>
      <c r="E51" s="164">
        <f>+E41+E50</f>
        <v>7972522.8200000003</v>
      </c>
      <c r="F51" s="145">
        <f>SUM(F41,F50)</f>
        <v>0</v>
      </c>
    </row>
    <row r="52" spans="1:8">
      <c r="C52" s="139"/>
      <c r="D52" s="61"/>
      <c r="E52" s="142"/>
      <c r="F52" s="146"/>
    </row>
    <row r="53" spans="1:8">
      <c r="C53" s="139" t="s">
        <v>139</v>
      </c>
      <c r="D53" s="61"/>
      <c r="E53" s="146"/>
      <c r="F53" s="146"/>
    </row>
    <row r="54" spans="1:8" customFormat="1">
      <c r="A54" s="158" t="s">
        <v>140</v>
      </c>
      <c r="B54" s="67"/>
      <c r="C54" s="167"/>
      <c r="D54" s="61" t="s">
        <v>141</v>
      </c>
      <c r="E54" s="160">
        <v>35209303.390000001</v>
      </c>
      <c r="F54" s="160"/>
      <c r="G54" s="94"/>
    </row>
    <row r="55" spans="1:8" customFormat="1">
      <c r="A55" s="158" t="s">
        <v>142</v>
      </c>
      <c r="B55" s="67"/>
      <c r="C55" s="159"/>
      <c r="D55" s="61" t="s">
        <v>143</v>
      </c>
      <c r="E55" s="160">
        <v>0</v>
      </c>
      <c r="F55" s="160"/>
      <c r="G55" s="67"/>
    </row>
    <row r="56" spans="1:8">
      <c r="A56" s="134" t="s">
        <v>144</v>
      </c>
      <c r="C56" s="61"/>
      <c r="D56" s="61" t="s">
        <v>145</v>
      </c>
      <c r="E56" s="149">
        <f>'ERF SRS'!F29</f>
        <v>-2037145.9299999978</v>
      </c>
      <c r="F56" s="146"/>
    </row>
    <row r="57" spans="1:8">
      <c r="A57" s="134" t="s">
        <v>146</v>
      </c>
      <c r="C57" s="61"/>
      <c r="D57" s="61" t="s">
        <v>147</v>
      </c>
      <c r="E57" s="236"/>
      <c r="F57" s="144"/>
      <c r="G57" s="80"/>
    </row>
    <row r="58" spans="1:8" customFormat="1">
      <c r="A58" s="158" t="s">
        <v>148</v>
      </c>
      <c r="B58" s="67"/>
      <c r="C58" s="159"/>
      <c r="D58" s="61" t="s">
        <v>149</v>
      </c>
      <c r="E58" s="142"/>
      <c r="F58" s="142"/>
      <c r="G58" s="67"/>
      <c r="H58" s="236"/>
    </row>
    <row r="59" spans="1:8">
      <c r="C59" s="139" t="s">
        <v>150</v>
      </c>
      <c r="D59" s="61"/>
      <c r="E59" s="145">
        <f>+E54+E56+E57</f>
        <v>33172157.460000001</v>
      </c>
      <c r="F59" s="145"/>
    </row>
    <row r="60" spans="1:8">
      <c r="C60" s="139"/>
      <c r="D60" s="61"/>
      <c r="E60" s="141"/>
      <c r="F60" s="141"/>
    </row>
    <row r="61" spans="1:8">
      <c r="C61" s="139" t="s">
        <v>151</v>
      </c>
      <c r="D61" s="61"/>
      <c r="E61" s="149">
        <f>+E59+E41</f>
        <v>41144680.280000001</v>
      </c>
      <c r="F61" s="149">
        <f>+F51+F59</f>
        <v>0</v>
      </c>
      <c r="G61" s="110"/>
      <c r="H61" s="237">
        <f>E28-E61</f>
        <v>4.0000006556510925E-2</v>
      </c>
    </row>
    <row r="62" spans="1:8">
      <c r="C62" s="139"/>
      <c r="D62" s="61"/>
      <c r="E62" s="164"/>
      <c r="F62" s="164"/>
      <c r="G62" s="110"/>
    </row>
    <row r="63" spans="1:8">
      <c r="E63" s="169"/>
      <c r="F63" s="80"/>
    </row>
    <row r="65" spans="4:8">
      <c r="D65" s="199"/>
      <c r="G65" s="199"/>
      <c r="H65" s="153"/>
    </row>
    <row r="66" spans="4:8" ht="15.75">
      <c r="D66" s="151" t="s">
        <v>411</v>
      </c>
      <c r="E66" s="172"/>
      <c r="G66" s="343" t="s">
        <v>152</v>
      </c>
      <c r="H66" s="343"/>
    </row>
    <row r="67" spans="4:8">
      <c r="E67" s="80"/>
    </row>
    <row r="71" spans="4:8">
      <c r="G71" s="199"/>
      <c r="H71" s="153"/>
    </row>
    <row r="72" spans="4:8">
      <c r="D72" s="200" t="s">
        <v>412</v>
      </c>
      <c r="G72" s="343" t="s">
        <v>413</v>
      </c>
      <c r="H72" s="343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r:id="rId1"/>
  <ignoredErrors>
    <ignoredError sqref="E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Balanza Junio 2024</vt:lpstr>
      <vt:lpstr>Balanza Mayo 2024</vt:lpstr>
      <vt:lpstr>Balanza Abril 2024</vt:lpstr>
      <vt:lpstr>Balanza Marzo 2024</vt:lpstr>
      <vt:lpstr>Balanza Febrero 2024</vt:lpstr>
      <vt:lpstr>Balanza Enero 2024</vt:lpstr>
      <vt:lpstr>Balanza MAYO 2023</vt:lpstr>
      <vt:lpstr>Balanza ENERO 2023</vt:lpstr>
      <vt:lpstr>ESF SNS</vt:lpstr>
      <vt:lpstr>ERF SRS</vt:lpstr>
      <vt:lpstr>Activos fijos </vt:lpstr>
      <vt:lpstr>ECAMP</vt:lpstr>
      <vt:lpstr>EST. Flujo Efc</vt:lpstr>
      <vt:lpstr>Efectivo</vt:lpstr>
      <vt:lpstr>Cuenta por Cobrar</vt:lpstr>
      <vt:lpstr>Inventario</vt:lpstr>
      <vt:lpstr>CXP Corto plazo</vt:lpstr>
      <vt:lpstr>Retenciones y Acum.</vt:lpstr>
      <vt:lpstr>Benef. Empl x p Corto Plazo</vt:lpstr>
      <vt:lpstr>CXP Largo Plazo</vt:lpstr>
      <vt:lpstr>Benef. Empl x pagar Larg. Plaz</vt:lpstr>
      <vt:lpstr>Ingresos</vt:lpstr>
      <vt:lpstr>Total Gasto</vt:lpstr>
      <vt:lpstr>'Activos fijos '!Área_de_impresión</vt:lpstr>
      <vt:lpstr>'Balanza Abril 2024'!Área_de_impresión</vt:lpstr>
      <vt:lpstr>'Balanza Enero 2024'!Área_de_impresión</vt:lpstr>
      <vt:lpstr>'Balanza Febrero 2024'!Área_de_impresión</vt:lpstr>
      <vt:lpstr>'Balanza Marzo 2024'!Área_de_impresión</vt:lpstr>
      <vt:lpstr>'Balanza MAYO 2023'!Área_de_impresión</vt:lpstr>
      <vt:lpstr>'Balanza Mayo 2024'!Área_de_impresión</vt:lpstr>
      <vt:lpstr>Efectivo!Área_de_impresión</vt:lpstr>
      <vt:lpstr>'ESF SNS'!Área_de_impresión</vt:lpstr>
      <vt:lpstr>'Balanza Abril 2024'!Títulos_a_imprimir</vt:lpstr>
      <vt:lpstr>'Balanza ENERO 2023'!Títulos_a_imprimir</vt:lpstr>
      <vt:lpstr>'Balanza Enero 2024'!Títulos_a_imprimir</vt:lpstr>
      <vt:lpstr>'Balanza Febrero 2024'!Títulos_a_imprimir</vt:lpstr>
      <vt:lpstr>'Balanza Marzo 2024'!Títulos_a_imprimir</vt:lpstr>
      <vt:lpstr>'Balanza MAYO 2023'!Títulos_a_imprimir</vt:lpstr>
      <vt:lpstr>'Balanza Mayo 2024'!Títulos_a_imprimir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2024-06-17T13:56:20Z</cp:lastPrinted>
  <dcterms:created xsi:type="dcterms:W3CDTF">2018-05-02T13:48:00Z</dcterms:created>
  <dcterms:modified xsi:type="dcterms:W3CDTF">2024-07-17T17:55:04Z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5CC186B944964084AD835D96069AA2C2</vt:lpwstr>
  </property>
  <property fmtid="{D5CDD505-2E9C-101B-9397-08002B2CF9AE}" pid="3" name="KSOProductBuildVer">
    <vt:lpwstr>3082-11.2.0.11156</vt:lpwstr>
  </property>
</Properties>
</file>