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erencia Estrategica\Documents\ESTADOS FINANCIEROS\ESTADOS FINC. 2024\"/>
    </mc:Choice>
  </mc:AlternateContent>
  <bookViews>
    <workbookView xWindow="0" yWindow="0" windowWidth="19200" windowHeight="11655" tabRatio="976" firstSheet="10" activeTab="17"/>
  </bookViews>
  <sheets>
    <sheet name="Balanza Enero 2024" sheetId="92" r:id="rId1"/>
    <sheet name="Balanza MAYO 2023" sheetId="67" state="hidden" r:id="rId2"/>
    <sheet name="Balanza ENERO 2023" sheetId="57" state="hidden" r:id="rId3"/>
    <sheet name="ESF SNS" sheetId="18" r:id="rId4"/>
    <sheet name="ERF SRS" sheetId="19" r:id="rId5"/>
    <sheet name="Activos fijos " sheetId="32" r:id="rId6"/>
    <sheet name="ECAMP" sheetId="21" r:id="rId7"/>
    <sheet name="EST. Flujo Efc" sheetId="20" r:id="rId8"/>
    <sheet name="Efectivo" sheetId="8" r:id="rId9"/>
    <sheet name="Cuenta por Cobrar" sheetId="9" r:id="rId10"/>
    <sheet name="Inventario" sheetId="10" r:id="rId11"/>
    <sheet name="CXP Corto plazo" sheetId="12" r:id="rId12"/>
    <sheet name="Retenciones y Acum." sheetId="7" r:id="rId13"/>
    <sheet name="Benef. Empl x p Corto Plazo" sheetId="14" r:id="rId14"/>
    <sheet name="CXP Largo Plazo" sheetId="22" r:id="rId15"/>
    <sheet name="Benef. Empl x pagar Larg. Plaz" sheetId="27" r:id="rId16"/>
    <sheet name="Ingresos" sheetId="16" r:id="rId17"/>
    <sheet name="Total Gasto" sheetId="23" r:id="rId18"/>
  </sheets>
  <externalReferences>
    <externalReference r:id="rId19"/>
    <externalReference r:id="rId20"/>
  </externalReferences>
  <definedNames>
    <definedName name="ARA_Threshold">[1]Lead!$O$2</definedName>
    <definedName name="_xlnm.Print_Area" localSheetId="5">'Activos fijos '!$A$1:$K$17</definedName>
    <definedName name="_xlnm.Print_Area" localSheetId="0">'Balanza Enero 2024'!$B$25:$F$41</definedName>
    <definedName name="_xlnm.Print_Area" localSheetId="1">'Balanza MAYO 2023'!$B$29:$F$49</definedName>
    <definedName name="_xlnm.Print_Area" localSheetId="8">Efectivo!$B$1:$C$36</definedName>
    <definedName name="_xlnm.Print_Area" localSheetId="3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5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2">'Balanza ENERO 2023'!$1:$6</definedName>
    <definedName name="_xlnm.Print_Titles" localSheetId="0">'Balanza Enero 2024'!$1:$5</definedName>
    <definedName name="_xlnm.Print_Titles" localSheetId="1">'Balanza MAYO 2023'!$1:$7</definedName>
  </definedNames>
  <calcPr calcId="152511"/>
</workbook>
</file>

<file path=xl/calcChain.xml><?xml version="1.0" encoding="utf-8"?>
<calcChain xmlns="http://schemas.openxmlformats.org/spreadsheetml/2006/main">
  <c r="C16" i="23" l="1"/>
  <c r="E42" i="92"/>
  <c r="D45" i="92" s="1"/>
  <c r="D42" i="92"/>
  <c r="L28" i="32"/>
  <c r="L31" i="3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E41" i="32" l="1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C22" i="8" l="1"/>
  <c r="E9" i="32" l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E33" i="32"/>
  <c r="I31" i="32" l="1"/>
  <c r="I28" i="32"/>
  <c r="I25" i="32"/>
  <c r="E10" i="32"/>
  <c r="K10" i="32" l="1"/>
  <c r="K9" i="32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E41" i="18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<sst xmlns="http://schemas.openxmlformats.org/spreadsheetml/2006/main" count="691" uniqueCount="456">
  <si>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</si>
  <si>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</si>
  <si>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</si>
  <si>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</si>
  <si>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</si>
  <si>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</si>
  <si>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</si>
  <si>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</si>
  <si>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</si>
  <si>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</si>
  <si>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</si>
  <si>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</si>
  <si>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</si>
  <si>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</si>
  <si>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</si>
  <si>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</si>
  <si>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</si>
  <si>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</si>
  <si>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</si>
  <si>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</si>
  <si>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</si>
  <si>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</si>
  <si>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</si>
  <si>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</si>
  <si>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</si>
  <si>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</si>
  <si>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</si>
  <si>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</si>
  <si>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</si>
  <si>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</si>
  <si>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</si>
  <si>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</si>
  <si>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</si>
  <si>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</si>
  <si>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</si>
  <si>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</si>
  <si>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</si>
  <si>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</si>
  <si>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</si>
  <si>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</si>
  <si>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</si>
  <si>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</si>
  <si>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</si>
  <si>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</si>
  <si>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</si>
  <si>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</si>
  <si>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</si>
  <si>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</si>
  <si>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</si>
  <si>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</si>
  <si>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</si>
  <si>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</si>
  <si>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</si>
  <si>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</si>
  <si>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</si>
  <si>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</si>
  <si>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</si>
  <si>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</si>
  <si>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</si>
  <si>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</si>
  <si>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</si>
  <si>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</si>
  <si>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</si>
  <si>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</si>
  <si>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</si>
  <si>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</si>
  <si>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</si>
  <si>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</si>
  <si>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</si>
  <si>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</si>
  <si>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</si>
  <si>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</si>
  <si>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</si>
  <si>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</si>
  <si>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</si>
  <si>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</si>
  <si>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</si>
  <si>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</si>
  <si>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</si>
  <si>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</si>
  <si>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</si>
  <si>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</si>
  <si>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</si>
  <si>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</si>
  <si>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</si>
  <si>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</si>
  <si>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</si>
  <si>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</si>
  <si>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</si>
  <si>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</si>
  <si>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</si>
  <si>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</si>
  <si>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</si>
  <si>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</si>
  <si>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</si>
  <si>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</si>
  <si>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</si>
  <si>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</si>
  <si>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</si>
  <si>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</si>
  <si>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</si>
  <si>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</si>
  <si>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</si>
  <si>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</si>
  <si>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</si>
  <si>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</si>
  <si>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</si>
  <si>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</si>
  <si>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</si>
  <si>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</si>
  <si>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</si>
  <si>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</si>
  <si>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</si>
  <si>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</si>
  <si>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</si>
  <si>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</si>
  <si>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</si>
  <si>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</si>
  <si>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</si>
  <si>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</si>
  <si>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</si>
  <si>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</si>
  <si>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</si>
  <si>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</si>
  <si>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</si>
  <si>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</si>
  <si>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</si>
  <si>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</si>
  <si>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</si>
  <si>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</si>
  <si>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</si>
  <si>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</si>
  <si>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</si>
  <si>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</si>
  <si>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</si>
  <si>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</si>
  <si>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</si>
  <si>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</si>
  <si>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</si>
  <si>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</si>
  <si>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</si>
  <si>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</si>
  <si>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</si>
  <si>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</si>
  <si>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</si>
  <si>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</si>
  <si>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</si>
  <si>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</si>
  <si>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</si>
  <si>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</si>
  <si>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</si>
  <si>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</si>
  <si>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</si>
  <si>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</si>
  <si>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</si>
  <si>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</si>
  <si>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</si>
  <si>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</si>
  <si>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</si>
  <si>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</si>
  <si>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</si>
  <si>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</si>
  <si>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</si>
  <si>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</si>
  <si>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</si>
  <si>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</si>
  <si>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</si>
  <si>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</si>
  <si>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</si>
  <si>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</si>
  <si>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</si>
  <si>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</si>
  <si>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</si>
  <si>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</si>
  <si>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</si>
  <si>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</si>
  <si>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</si>
  <si>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</si>
  <si>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</si>
  <si>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</si>
  <si>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</si>
  <si>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</si>
  <si>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</si>
  <si>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</si>
  <si>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</si>
  <si>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</si>
  <si>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</si>
  <si>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</si>
  <si>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</si>
  <si>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</si>
  <si>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</si>
  <si>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</si>
  <si>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</si>
  <si>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</si>
  <si>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</si>
  <si>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</si>
  <si>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</si>
  <si>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</si>
  <si>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</si>
  <si>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</si>
  <si>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</si>
  <si>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</si>
  <si>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</si>
  <si>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</si>
  <si>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</si>
  <si>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</si>
  <si>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</si>
  <si>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</si>
  <si>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</si>
  <si>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</si>
  <si>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</si>
  <si>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</si>
  <si>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</si>
  <si>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</si>
  <si>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</si>
  <si>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</si>
  <si>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</si>
  <si>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</si>
  <si>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</si>
  <si>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</si>
  <si>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</si>
  <si>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</si>
  <si>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</si>
  <si>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</si>
  <si>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</si>
  <si>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</si>
  <si>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</si>
  <si>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</si>
  <si>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</si>
  <si>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</si>
  <si>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</si>
  <si>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</si>
  <si>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</si>
  <si>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</si>
  <si>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</si>
  <si>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</si>
  <si>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</si>
  <si>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</si>
  <si>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</si>
  <si>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</si>
  <si>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</si>
  <si>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</si>
  <si>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</si>
  <si>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</si>
  <si>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</si>
  <si>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</si>
  <si>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</si>
  <si>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</si>
  <si>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</si>
  <si>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</si>
  <si>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</si>
  <si>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</si>
  <si>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</si>
  <si>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</si>
  <si>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</si>
  <si>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</si>
  <si>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</si>
  <si>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</si>
  <si>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</si>
  <si>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</si>
  <si>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</si>
  <si>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</si>
  <si>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</si>
  <si>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</si>
  <si>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</si>
  <si>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</si>
  <si>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</si>
  <si>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</si>
  <si>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</si>
  <si>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</si>
  <si>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</si>
  <si>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</si>
  <si>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</si>
  <si>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</si>
  <si>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</si>
  <si>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</si>
  <si>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</si>
  <si>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</si>
  <si>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</si>
  <si>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</si>
  <si>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</si>
  <si>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</si>
  <si>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</si>
  <si>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</si>
  <si>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</si>
  <si>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</si>
  <si>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</si>
  <si>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</si>
  <si>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</si>
  <si>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</si>
  <si>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</si>
  <si>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</si>
  <si>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</si>
  <si>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</si>
  <si>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</si>
  <si>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</si>
  <si>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</si>
  <si>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</si>
  <si>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</si>
  <si>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</si>
  <si>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</si>
  <si>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</si>
  <si>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</si>
  <si>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</si>
  <si>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</si>
  <si>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</si>
  <si>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</si>
  <si>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</si>
  <si>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</si>
  <si>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</si>
  <si>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</si>
  <si>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</si>
  <si>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</si>
  <si>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</si>
  <si>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</si>
  <si>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</si>
  <si>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</si>
  <si>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</si>
  <si>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</si>
  <si>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</si>
  <si>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</si>
  <si>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</si>
  <si>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</si>
  <si>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</si>
  <si>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</si>
  <si>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</si>
  <si>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</si>
  <si>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</si>
  <si>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</si>
  <si>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</si>
  <si>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</si>
  <si>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</si>
  <si>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</si>
  <si>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</si>
  <si>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</si>
  <si>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</si>
  <si>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</si>
  <si>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</si>
  <si>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</si>
  <si>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</si>
  <si>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</si>
  <si>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</si>
  <si>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</si>
  <si>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</si>
  <si>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</si>
  <si>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</si>
  <si>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</si>
  <si>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</si>
  <si>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</si>
  <si>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</si>
  <si>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</si>
  <si>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</si>
  <si>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</si>
  <si>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</si>
  <si>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</si>
  <si>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</si>
  <si>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</si>
  <si>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</si>
  <si>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</si>
  <si>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</si>
  <si>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</si>
  <si>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</si>
  <si>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</si>
  <si>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</si>
  <si>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</si>
  <si>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</si>
  <si>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</si>
  <si>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</si>
  <si>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</si>
  <si>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</si>
  <si>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</si>
  <si>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</si>
  <si>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</si>
  <si>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</si>
  <si>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</si>
  <si>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</si>
  <si>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</si>
  <si>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</si>
  <si>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</si>
  <si>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</si>
  <si>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</si>
  <si>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</si>
  <si>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</si>
  <si>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</si>
  <si>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</si>
  <si>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</si>
  <si>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</si>
  <si>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</si>
  <si>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</si>
  <si>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</si>
  <si>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</si>
  <si>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</si>
  <si>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</si>
  <si>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</si>
  <si>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</si>
  <si>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</si>
  <si>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</si>
  <si>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</si>
  <si>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</si>
  <si>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</si>
  <si>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</si>
  <si>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</si>
  <si>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</si>
  <si>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</si>
  <si>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</si>
  <si>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</si>
  <si>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</si>
  <si>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</si>
  <si>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</si>
  <si>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</si>
  <si>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</si>
  <si>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</si>
  <si>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</si>
  <si>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</si>
  <si>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</si>
  <si>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</si>
  <si>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</si>
  <si>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</si>
  <si>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</si>
  <si>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</si>
  <si>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</si>
  <si>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</si>
  <si>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</si>
  <si>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</si>
  <si>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</si>
  <si>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</si>
  <si>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</si>
  <si>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</si>
  <si>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</si>
  <si>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</si>
  <si>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</si>
  <si>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</si>
  <si>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</si>
  <si>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</si>
  <si>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</si>
  <si>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</si>
  <si>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</si>
  <si>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</si>
  <si>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</si>
  <si>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</si>
  <si>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</si>
  <si>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</si>
  <si>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</si>
  <si>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</si>
  <si>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</si>
  <si>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</si>
  <si>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Del Ejercicio terminado  Enero    2024</t>
  </si>
  <si>
    <t>Del Ejercicio terminado Enero   2024</t>
  </si>
  <si>
    <t>Del Ejercicio terminado  Enero   2024</t>
  </si>
  <si>
    <t>Del Ejercicio terminado Enero    2024</t>
  </si>
  <si>
    <t>Del Ejercicio terminadoEnero   2024</t>
  </si>
  <si>
    <t>Del Ejercicio terminado Enero  2024</t>
  </si>
  <si>
    <t>Del ejercicio terminado de Enero  2024</t>
  </si>
  <si>
    <t>Del ejercicio terminado Enero   2024</t>
  </si>
  <si>
    <t>Del ejercicio terminado Enero  2024</t>
  </si>
  <si>
    <t>Del ejercicio terminado de Enero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</si>
</sst>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(* #,##0.00_);_(* \(#,##0.00\);_(* &quot;-&quot;??_);_(@_)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_(* #,##0_);_(* \(#,##0\);_(* &quot;-&quot;_);_(@_)"/>
    <numFmt numFmtId="171" formatCode="#,##0.000000000"/>
    <numFmt numFmtId="172" formatCode="&quot;$&quot;#,##0.00_);\(&quot;$&quot;#,##0.00\)"/>
    <numFmt numFmtId="173" formatCode="_(&quot;RD$&quot;* #,##0_);_(&quot;RD$&quot;* \(#,##0\);_(&quot;RD$&quot;* &quot;-&quot;_);_(@_)"/>
  </numFmts>
  <fonts count="7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sz val="9"/>
      <color rgb="FF000000"/>
      <name val="Segoe UI"/>
    </font>
    <font>
      <b/>
      <sz val="9"/>
      <color rgb="FFFFFFFF"/>
      <name val="Segoe UI"/>
    </font>
    <font>
      <b/>
      <sz val="10"/>
      <color rgb="FF000000"/>
      <name val="Segoe UI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164" fontId="39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164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164" fontId="13" fillId="3" borderId="1" xfId="8" applyFont="1" applyFill="1" applyBorder="1" applyAlignment="1"/>
    <xf numFmtId="0" fontId="13" fillId="0" borderId="1" xfId="1" applyFont="1" applyFill="1" applyBorder="1"/>
    <xf numFmtId="164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170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1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172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170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70" fontId="11" fillId="0" borderId="0" xfId="0" applyNumberFormat="1" applyFont="1" applyAlignment="1"/>
    <xf numFmtId="170" fontId="11" fillId="0" borderId="0" xfId="0" applyNumberFormat="1" applyFont="1" applyAlignment="1">
      <alignment horizontal="left" vertical="center" indent="5"/>
    </xf>
    <xf numFmtId="170" fontId="11" fillId="0" borderId="0" xfId="0" applyNumberFormat="1" applyFont="1" applyAlignment="1">
      <alignment horizontal="left" vertical="center"/>
    </xf>
    <xf numFmtId="170" fontId="11" fillId="0" borderId="0" xfId="0" applyNumberFormat="1" applyFont="1" applyBorder="1" applyAlignment="1"/>
    <xf numFmtId="170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170" fontId="11" fillId="0" borderId="0" xfId="0" applyNumberFormat="1" applyFont="1"/>
    <xf numFmtId="170" fontId="11" fillId="0" borderId="0" xfId="0" applyNumberFormat="1" applyFont="1" applyBorder="1"/>
    <xf numFmtId="170" fontId="11" fillId="0" borderId="0" xfId="0" applyNumberFormat="1" applyFont="1" applyBorder="1" applyAlignment="1">
      <alignment vertical="center"/>
    </xf>
    <xf numFmtId="170" fontId="11" fillId="0" borderId="11" xfId="0" applyNumberFormat="1" applyFont="1" applyBorder="1" applyAlignment="1">
      <alignment vertical="center"/>
    </xf>
    <xf numFmtId="170" fontId="11" fillId="0" borderId="0" xfId="0" applyNumberFormat="1" applyFont="1" applyBorder="1" applyAlignment="1">
      <alignment horizontal="left" vertical="center"/>
    </xf>
    <xf numFmtId="170" fontId="2" fillId="0" borderId="0" xfId="0" applyNumberFormat="1" applyFont="1" applyBorder="1" applyAlignment="1">
      <alignment vertical="center"/>
    </xf>
    <xf numFmtId="170" fontId="2" fillId="0" borderId="0" xfId="0" applyNumberFormat="1" applyFont="1" applyAlignment="1">
      <alignment vertical="center"/>
    </xf>
    <xf numFmtId="170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170" fontId="2" fillId="0" borderId="12" xfId="0" applyNumberFormat="1" applyFont="1" applyBorder="1" applyAlignment="1">
      <alignment vertical="center"/>
    </xf>
    <xf numFmtId="170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3" fontId="11" fillId="0" borderId="0" xfId="0" applyNumberFormat="1" applyFont="1" applyAlignment="1">
      <alignment vertical="center"/>
    </xf>
    <xf numFmtId="164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70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164" fontId="31" fillId="0" borderId="0" xfId="7" applyFont="1"/>
    <xf numFmtId="164" fontId="31" fillId="0" borderId="0" xfId="4" applyNumberFormat="1" applyFont="1"/>
    <xf numFmtId="0" fontId="35" fillId="0" borderId="0" xfId="4" applyFont="1"/>
    <xf numFmtId="164" fontId="33" fillId="0" borderId="0" xfId="2" applyFont="1" applyFill="1"/>
    <xf numFmtId="164" fontId="31" fillId="0" borderId="0" xfId="2" applyFont="1" applyFill="1"/>
    <xf numFmtId="164" fontId="31" fillId="0" borderId="0" xfId="2" applyFont="1"/>
    <xf numFmtId="164" fontId="30" fillId="0" borderId="0" xfId="7" applyFont="1" applyFill="1"/>
    <xf numFmtId="3" fontId="30" fillId="0" borderId="0" xfId="4" applyNumberFormat="1" applyFont="1" applyFill="1"/>
    <xf numFmtId="169" fontId="30" fillId="0" borderId="0" xfId="4" applyNumberFormat="1" applyFont="1" applyFill="1"/>
    <xf numFmtId="165" fontId="34" fillId="0" borderId="0" xfId="14" applyNumberFormat="1" applyFont="1" applyFill="1" applyBorder="1"/>
    <xf numFmtId="164" fontId="34" fillId="0" borderId="0" xfId="7" applyFont="1" applyFill="1" applyBorder="1"/>
    <xf numFmtId="164" fontId="30" fillId="0" borderId="0" xfId="4" applyNumberFormat="1" applyFont="1" applyFill="1"/>
    <xf numFmtId="165" fontId="34" fillId="0" borderId="0" xfId="7" applyNumberFormat="1" applyFont="1" applyFill="1" applyBorder="1"/>
    <xf numFmtId="43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170" fontId="11" fillId="2" borderId="0" xfId="0" applyNumberFormat="1" applyFont="1" applyFill="1" applyBorder="1" applyAlignment="1">
      <alignment vertical="center"/>
    </xf>
    <xf numFmtId="170" fontId="11" fillId="2" borderId="0" xfId="0" applyNumberFormat="1" applyFont="1" applyFill="1" applyBorder="1" applyAlignment="1">
      <alignment horizontal="left" vertical="center"/>
    </xf>
    <xf numFmtId="170" fontId="11" fillId="2" borderId="11" xfId="0" applyNumberFormat="1" applyFont="1" applyFill="1" applyBorder="1" applyAlignment="1">
      <alignment vertical="center"/>
    </xf>
    <xf numFmtId="170" fontId="2" fillId="2" borderId="11" xfId="0" applyNumberFormat="1" applyFont="1" applyFill="1" applyBorder="1" applyAlignment="1">
      <alignment vertical="center"/>
    </xf>
    <xf numFmtId="170" fontId="11" fillId="2" borderId="0" xfId="0" applyNumberFormat="1" applyFont="1" applyFill="1" applyAlignment="1">
      <alignment vertical="center"/>
    </xf>
    <xf numFmtId="17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70" fontId="2" fillId="2" borderId="12" xfId="0" applyNumberFormat="1" applyFont="1" applyFill="1" applyBorder="1" applyAlignment="1">
      <alignment vertical="center"/>
    </xf>
    <xf numFmtId="170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164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170" fontId="11" fillId="2" borderId="0" xfId="0" applyNumberFormat="1" applyFont="1" applyFill="1" applyAlignment="1"/>
    <xf numFmtId="170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170" fontId="11" fillId="2" borderId="11" xfId="0" applyNumberFormat="1" applyFont="1" applyFill="1" applyBorder="1" applyAlignment="1"/>
    <xf numFmtId="170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170" fontId="11" fillId="2" borderId="0" xfId="0" applyNumberFormat="1" applyFont="1" applyFill="1"/>
    <xf numFmtId="164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164" fontId="45" fillId="0" borderId="17" xfId="2" applyFont="1" applyFill="1" applyBorder="1" applyAlignment="1">
      <alignment vertical="top" wrapText="1" readingOrder="1"/>
    </xf>
    <xf numFmtId="164" fontId="45" fillId="0" borderId="17" xfId="2" applyFont="1" applyFill="1" applyBorder="1" applyAlignment="1">
      <alignment horizontal="right" vertical="top" wrapText="1" readingOrder="1"/>
    </xf>
    <xf numFmtId="164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164" fontId="48" fillId="0" borderId="0" xfId="2" applyFont="1" applyFill="1" applyBorder="1"/>
    <xf numFmtId="164" fontId="50" fillId="0" borderId="0" xfId="2" applyFont="1" applyFill="1"/>
    <xf numFmtId="164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164" fontId="31" fillId="0" borderId="0" xfId="4" applyNumberFormat="1" applyFont="1" applyFill="1"/>
    <xf numFmtId="164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64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43" fontId="45" fillId="0" borderId="17" xfId="19" applyFont="1" applyFill="1" applyBorder="1" applyAlignment="1">
      <alignment vertical="top" wrapText="1" readingOrder="1"/>
    </xf>
    <xf numFmtId="43" fontId="45" fillId="0" borderId="17" xfId="19" applyFont="1" applyFill="1" applyBorder="1" applyAlignment="1">
      <alignment horizontal="right" vertical="top" wrapText="1" readingOrder="1"/>
    </xf>
    <xf numFmtId="43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43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43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43" fontId="48" fillId="0" borderId="0" xfId="18" applyNumberFormat="1" applyFont="1" applyFill="1" applyBorder="1"/>
    <xf numFmtId="164" fontId="46" fillId="6" borderId="0" xfId="2" applyFont="1" applyFill="1" applyBorder="1"/>
    <xf numFmtId="43" fontId="58" fillId="0" borderId="17" xfId="19" applyFont="1" applyFill="1" applyBorder="1" applyAlignment="1">
      <alignment vertical="top" wrapText="1" readingOrder="1"/>
    </xf>
    <xf numFmtId="164" fontId="37" fillId="4" borderId="19" xfId="2" applyFont="1" applyFill="1" applyBorder="1" applyAlignment="1">
      <alignment horizontal="center" vertical="top" wrapText="1" readingOrder="1"/>
    </xf>
    <xf numFmtId="164" fontId="58" fillId="6" borderId="0" xfId="2" applyFont="1" applyFill="1" applyBorder="1"/>
    <xf numFmtId="164" fontId="46" fillId="9" borderId="0" xfId="2" applyFont="1" applyFill="1" applyBorder="1"/>
    <xf numFmtId="164" fontId="46" fillId="7" borderId="0" xfId="2" applyFont="1" applyFill="1" applyBorder="1"/>
    <xf numFmtId="164" fontId="46" fillId="10" borderId="0" xfId="2" applyFont="1" applyFill="1" applyBorder="1"/>
    <xf numFmtId="164" fontId="46" fillId="11" borderId="0" xfId="2" applyFont="1" applyFill="1" applyBorder="1"/>
    <xf numFmtId="164" fontId="46" fillId="12" borderId="0" xfId="2" applyFont="1" applyFill="1" applyBorder="1"/>
    <xf numFmtId="170" fontId="11" fillId="0" borderId="0" xfId="0" applyNumberFormat="1" applyFont="1" applyFill="1" applyAlignment="1">
      <alignment vertical="center"/>
    </xf>
    <xf numFmtId="170" fontId="11" fillId="0" borderId="0" xfId="0" applyNumberFormat="1" applyFont="1" applyFill="1" applyBorder="1" applyAlignment="1">
      <alignment vertical="center"/>
    </xf>
    <xf numFmtId="164" fontId="48" fillId="0" borderId="0" xfId="18" applyNumberFormat="1" applyFont="1" applyFill="1" applyBorder="1"/>
    <xf numFmtId="164" fontId="46" fillId="8" borderId="0" xfId="2" applyFont="1" applyFill="1" applyBorder="1"/>
    <xf numFmtId="164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164" fontId="0" fillId="0" borderId="0" xfId="2" applyFont="1"/>
    <xf numFmtId="170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164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164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164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43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43" fontId="65" fillId="0" borderId="0" xfId="14" applyNumberFormat="1" applyFont="1" applyFill="1" applyBorder="1"/>
    <xf numFmtId="164" fontId="65" fillId="0" borderId="0" xfId="14" applyNumberFormat="1" applyFont="1" applyFill="1" applyBorder="1"/>
    <xf numFmtId="164" fontId="67" fillId="0" borderId="17" xfId="2" applyFont="1" applyFill="1" applyBorder="1" applyAlignment="1">
      <alignment horizontal="right" vertical="top" wrapText="1" readingOrder="1"/>
    </xf>
    <xf numFmtId="164" fontId="67" fillId="0" borderId="17" xfId="2" applyFont="1" applyFill="1" applyBorder="1" applyAlignment="1">
      <alignment vertical="top" wrapText="1" readingOrder="1"/>
    </xf>
    <xf numFmtId="164" fontId="68" fillId="5" borderId="17" xfId="2" applyFont="1" applyFill="1" applyBorder="1" applyAlignment="1">
      <alignment vertical="top" wrapText="1" readingOrder="1"/>
    </xf>
    <xf numFmtId="164" fontId="46" fillId="14" borderId="0" xfId="2" applyFont="1" applyFill="1" applyBorder="1"/>
    <xf numFmtId="164" fontId="46" fillId="15" borderId="0" xfId="2" applyFont="1" applyFill="1" applyBorder="1"/>
    <xf numFmtId="43" fontId="16" fillId="0" borderId="0" xfId="14" applyNumberFormat="1" applyFont="1" applyFill="1" applyBorder="1"/>
    <xf numFmtId="164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164" fontId="70" fillId="0" borderId="17" xfId="2" applyFont="1" applyFill="1" applyBorder="1" applyAlignment="1">
      <alignment vertical="top" wrapText="1" readingOrder="1"/>
    </xf>
    <xf numFmtId="164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164" fontId="71" fillId="4" borderId="17" xfId="2" applyFont="1" applyFill="1" applyBorder="1" applyAlignment="1">
      <alignment horizontal="center" vertical="top" wrapText="1" readingOrder="1"/>
    </xf>
    <xf numFmtId="164" fontId="70" fillId="0" borderId="17" xfId="2" applyFont="1" applyFill="1" applyBorder="1" applyAlignment="1">
      <alignment horizontal="right" vertical="top" wrapText="1" readingOrder="1"/>
    </xf>
    <xf numFmtId="164" fontId="72" fillId="5" borderId="17" xfId="2" applyFont="1" applyFill="1" applyBorder="1" applyAlignment="1">
      <alignment vertical="top" wrapText="1" readingOrder="1"/>
    </xf>
    <xf numFmtId="164" fontId="69" fillId="0" borderId="0" xfId="14" applyNumberFormat="1" applyFont="1" applyFill="1" applyBorder="1"/>
    <xf numFmtId="164" fontId="69" fillId="0" borderId="0" xfId="2" applyFont="1" applyFill="1" applyBorder="1"/>
    <xf numFmtId="164" fontId="69" fillId="6" borderId="0" xfId="14" applyNumberFormat="1" applyFont="1" applyFill="1" applyBorder="1"/>
    <xf numFmtId="164" fontId="69" fillId="7" borderId="0" xfId="14" applyNumberFormat="1" applyFont="1" applyFill="1" applyBorder="1"/>
    <xf numFmtId="164" fontId="69" fillId="15" borderId="0" xfId="14" applyNumberFormat="1" applyFont="1" applyFill="1" applyBorder="1"/>
    <xf numFmtId="164" fontId="69" fillId="11" borderId="0" xfId="14" applyNumberFormat="1" applyFont="1" applyFill="1" applyBorder="1"/>
    <xf numFmtId="164" fontId="69" fillId="16" borderId="0" xfId="14" applyNumberFormat="1" applyFont="1" applyFill="1" applyBorder="1"/>
    <xf numFmtId="43" fontId="69" fillId="0" borderId="0" xfId="14" applyNumberFormat="1" applyFont="1" applyFill="1" applyBorder="1"/>
    <xf numFmtId="0" fontId="69" fillId="0" borderId="0" xfId="14" applyFont="1" applyFill="1" applyBorder="1" applyAlignment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/>
  <cols>
    <col min="1" max="1" width="13.85546875" style="290" customWidth="1"/>
    <col min="2" max="2" width="16.5703125" style="290" customWidth="1"/>
    <col min="3" max="3" width="52.140625" style="290" bestFit="1" customWidth="1"/>
    <col min="4" max="4" width="16" style="288" customWidth="1"/>
    <col min="5" max="5" width="14.28515625" style="288" bestFit="1" customWidth="1"/>
    <col min="6" max="6" width="15.28515625" style="290" customWidth="1"/>
    <col min="7" max="7" width="14.5703125" style="290" bestFit="1" customWidth="1"/>
    <col min="8" max="16384" width="11.42578125" style="290"/>
  </cols>
  <sheetData>
    <row r="1" spans="1:7" ht="15" customHeight="1"/>
    <row r="2" spans="1:7" ht="16.5" customHeight="1">
      <c r="C2" s="306"/>
    </row>
    <row r="3" spans="1:7" ht="15.75" customHeight="1">
      <c r="A3" s="307" t="s">
        <v>1</v>
      </c>
      <c r="B3" s="307"/>
      <c r="C3" s="307"/>
      <c r="D3" s="307"/>
      <c r="E3" s="307"/>
      <c r="F3" s="307"/>
    </row>
    <row r="4" spans="1:7" ht="13.5" customHeight="1">
      <c r="A4" s="307" t="s">
        <v>444</v>
      </c>
      <c r="B4" s="307"/>
      <c r="C4" s="307"/>
      <c r="D4" s="307"/>
      <c r="E4" s="307"/>
      <c r="F4" s="307"/>
    </row>
    <row r="5" spans="1:7" ht="18" customHeight="1">
      <c r="A5" s="307" t="s">
        <v>2</v>
      </c>
      <c r="B5" s="307"/>
      <c r="C5" s="307"/>
      <c r="D5" s="307"/>
      <c r="E5" s="307"/>
      <c r="F5" s="307"/>
    </row>
    <row r="6" spans="1:7" ht="15.75" customHeight="1"/>
    <row r="7" spans="1:7">
      <c r="A7" s="268" t="s">
        <v>430</v>
      </c>
      <c r="B7" s="292" t="s">
        <v>4</v>
      </c>
      <c r="C7" s="292" t="s">
        <v>5</v>
      </c>
      <c r="D7" s="295" t="s">
        <v>6</v>
      </c>
      <c r="E7" s="295" t="s">
        <v>7</v>
      </c>
      <c r="F7" s="237" t="s">
        <v>8</v>
      </c>
    </row>
    <row r="8" spans="1:7" ht="15" customHeight="1">
      <c r="A8" s="299"/>
      <c r="B8" s="291" t="s">
        <v>11</v>
      </c>
      <c r="C8" s="291" t="s">
        <v>12</v>
      </c>
      <c r="D8" s="287">
        <v>0</v>
      </c>
      <c r="E8" s="296">
        <v>199.1</v>
      </c>
      <c r="F8" s="179">
        <f>A8+D8-E8</f>
        <v>-199.1</v>
      </c>
    </row>
    <row r="9" spans="1:7" ht="15" customHeight="1">
      <c r="A9" s="299">
        <v>3463.680000001099</v>
      </c>
      <c r="B9" s="291" t="s">
        <v>14</v>
      </c>
      <c r="C9" s="291" t="s">
        <v>15</v>
      </c>
      <c r="D9" s="287">
        <v>0</v>
      </c>
      <c r="E9" s="296">
        <v>325</v>
      </c>
      <c r="F9" s="179">
        <f t="shared" ref="F9:F16" si="0">A9+D9-E9</f>
        <v>3138.680000001099</v>
      </c>
    </row>
    <row r="10" spans="1:7" ht="15" customHeight="1">
      <c r="A10" s="299">
        <v>14168308.980000004</v>
      </c>
      <c r="B10" s="291" t="s">
        <v>9</v>
      </c>
      <c r="C10" s="291" t="s">
        <v>10</v>
      </c>
      <c r="D10" s="287">
        <v>7920247.96</v>
      </c>
      <c r="E10" s="296">
        <v>6339523.6100000003</v>
      </c>
      <c r="F10" s="179">
        <f t="shared" si="0"/>
        <v>15749033.330000006</v>
      </c>
      <c r="G10" s="298">
        <f>SUM(F8:F10)</f>
        <v>15751972.910000008</v>
      </c>
    </row>
    <row r="11" spans="1:7" ht="15" customHeight="1">
      <c r="A11" s="299"/>
      <c r="B11" s="176" t="s">
        <v>16</v>
      </c>
      <c r="C11" s="176" t="s">
        <v>17</v>
      </c>
      <c r="D11" s="287">
        <v>3417542</v>
      </c>
      <c r="E11" s="296"/>
      <c r="F11" s="179">
        <f t="shared" si="0"/>
        <v>3417542</v>
      </c>
    </row>
    <row r="12" spans="1:7" ht="15" customHeight="1">
      <c r="A12" s="299"/>
      <c r="B12" s="243" t="s">
        <v>18</v>
      </c>
      <c r="C12" s="243" t="s">
        <v>19</v>
      </c>
      <c r="D12" s="287"/>
      <c r="E12" s="296"/>
      <c r="F12" s="179">
        <f t="shared" si="0"/>
        <v>0</v>
      </c>
    </row>
    <row r="13" spans="1:7" ht="15" customHeight="1">
      <c r="A13" s="299"/>
      <c r="B13" s="286" t="s">
        <v>20</v>
      </c>
      <c r="C13" s="286" t="s">
        <v>21</v>
      </c>
      <c r="D13" s="287">
        <v>1600711.7000000002</v>
      </c>
      <c r="E13" s="296"/>
      <c r="F13" s="179">
        <f t="shared" si="0"/>
        <v>1600711.7000000002</v>
      </c>
    </row>
    <row r="14" spans="1:7" ht="15" customHeight="1">
      <c r="A14" s="299"/>
      <c r="B14" s="289" t="s">
        <v>22</v>
      </c>
      <c r="C14" s="289" t="s">
        <v>23</v>
      </c>
      <c r="D14" s="287">
        <v>6070784.4100000001</v>
      </c>
      <c r="E14" s="296"/>
      <c r="F14" s="179">
        <f t="shared" si="0"/>
        <v>6070784.4100000001</v>
      </c>
    </row>
    <row r="15" spans="1:7" ht="15" customHeight="1">
      <c r="A15" s="299"/>
      <c r="B15" s="286" t="s">
        <v>24</v>
      </c>
      <c r="C15" s="286" t="s">
        <v>25</v>
      </c>
      <c r="D15" s="287">
        <v>11156928.759999998</v>
      </c>
      <c r="E15" s="296"/>
      <c r="F15" s="179">
        <f t="shared" si="0"/>
        <v>11156928.759999998</v>
      </c>
    </row>
    <row r="16" spans="1:7" ht="15" customHeight="1">
      <c r="A16" s="299"/>
      <c r="B16" s="243" t="s">
        <v>59</v>
      </c>
      <c r="C16" s="243" t="s">
        <v>60</v>
      </c>
      <c r="D16" s="287">
        <v>1189982.25</v>
      </c>
      <c r="E16" s="296"/>
      <c r="F16" s="179">
        <f t="shared" si="0"/>
        <v>1189982.25</v>
      </c>
      <c r="G16" s="298">
        <f>SUM(F13:F16)</f>
        <v>20018407.119999997</v>
      </c>
    </row>
    <row r="17" spans="1:6" ht="15" customHeight="1">
      <c r="A17" s="299"/>
      <c r="B17" s="291" t="s">
        <v>423</v>
      </c>
      <c r="C17" s="291" t="s">
        <v>424</v>
      </c>
      <c r="D17" s="287">
        <v>154856.43</v>
      </c>
      <c r="E17" s="296">
        <v>154856.43</v>
      </c>
      <c r="F17" s="179">
        <f t="shared" ref="F17:F24" si="1">-(E17+A17-D17)</f>
        <v>0</v>
      </c>
    </row>
    <row r="18" spans="1:6" ht="15" customHeight="1">
      <c r="A18" s="299">
        <v>4066075.89</v>
      </c>
      <c r="B18" s="291" t="s">
        <v>28</v>
      </c>
      <c r="C18" s="291" t="s">
        <v>29</v>
      </c>
      <c r="D18" s="287">
        <v>2810517.15</v>
      </c>
      <c r="E18" s="296">
        <v>2008764.4</v>
      </c>
      <c r="F18" s="179">
        <f t="shared" si="1"/>
        <v>-3264323.14</v>
      </c>
    </row>
    <row r="19" spans="1:6" ht="15" customHeight="1">
      <c r="A19" s="299">
        <v>5566805.3700000001</v>
      </c>
      <c r="B19" s="291" t="s">
        <v>406</v>
      </c>
      <c r="C19" s="291" t="s">
        <v>407</v>
      </c>
      <c r="D19" s="287">
        <v>0</v>
      </c>
      <c r="E19" s="296">
        <v>763282.88</v>
      </c>
      <c r="F19" s="179">
        <f t="shared" si="1"/>
        <v>-6330088.25</v>
      </c>
    </row>
    <row r="20" spans="1:6" ht="15" customHeight="1">
      <c r="A20" s="299"/>
      <c r="B20" s="291" t="s">
        <v>408</v>
      </c>
      <c r="C20" s="291" t="s">
        <v>409</v>
      </c>
      <c r="D20" s="287">
        <v>0</v>
      </c>
      <c r="E20" s="296">
        <v>132886.54</v>
      </c>
      <c r="F20" s="179">
        <f t="shared" si="1"/>
        <v>-132886.54</v>
      </c>
    </row>
    <row r="21" spans="1:6" ht="15" customHeight="1">
      <c r="A21" s="299">
        <v>534648.69999999995</v>
      </c>
      <c r="B21" s="291" t="s">
        <v>26</v>
      </c>
      <c r="C21" s="291" t="s">
        <v>27</v>
      </c>
      <c r="D21" s="287">
        <v>370575.17</v>
      </c>
      <c r="E21" s="296">
        <v>179208.7</v>
      </c>
      <c r="F21" s="179">
        <f t="shared" si="1"/>
        <v>-343282.22999999992</v>
      </c>
    </row>
    <row r="22" spans="1:6" ht="15" customHeight="1">
      <c r="A22" s="290">
        <v>4004242.6999999927</v>
      </c>
      <c r="B22" s="289" t="s">
        <v>61</v>
      </c>
      <c r="C22" s="289" t="s">
        <v>62</v>
      </c>
      <c r="D22" s="287"/>
      <c r="E22" s="296">
        <v>23475778.570000008</v>
      </c>
      <c r="F22" s="179">
        <f t="shared" si="1"/>
        <v>-27480021.27</v>
      </c>
    </row>
    <row r="23" spans="1:6" ht="15" customHeight="1">
      <c r="B23" s="174" t="s">
        <v>63</v>
      </c>
      <c r="C23" s="236" t="s">
        <v>64</v>
      </c>
      <c r="D23" s="287"/>
      <c r="E23" s="296"/>
      <c r="F23" s="179">
        <f t="shared" si="1"/>
        <v>0</v>
      </c>
    </row>
    <row r="24" spans="1:6" ht="15" customHeight="1">
      <c r="B24" s="291" t="s">
        <v>30</v>
      </c>
      <c r="C24" s="291" t="s">
        <v>31</v>
      </c>
      <c r="D24" s="287">
        <v>0</v>
      </c>
      <c r="E24" s="296">
        <v>7920247.96</v>
      </c>
      <c r="F24" s="179">
        <f t="shared" si="1"/>
        <v>-7920247.96</v>
      </c>
    </row>
    <row r="25" spans="1:6" ht="15" customHeight="1">
      <c r="B25" s="291" t="s">
        <v>36</v>
      </c>
      <c r="C25" s="291" t="s">
        <v>37</v>
      </c>
      <c r="D25" s="287">
        <v>85112.46</v>
      </c>
      <c r="E25" s="296">
        <v>0</v>
      </c>
      <c r="F25" s="304">
        <f>D25</f>
        <v>85112.46</v>
      </c>
    </row>
    <row r="26" spans="1:6" ht="15" customHeight="1">
      <c r="B26" s="291" t="s">
        <v>38</v>
      </c>
      <c r="C26" s="291" t="s">
        <v>39</v>
      </c>
      <c r="D26" s="287">
        <v>374838.22</v>
      </c>
      <c r="E26" s="296">
        <v>0</v>
      </c>
      <c r="F26" s="304">
        <f t="shared" ref="F26:F41" si="2">D26</f>
        <v>374838.22</v>
      </c>
    </row>
    <row r="27" spans="1:6" ht="15" customHeight="1">
      <c r="B27" s="291" t="s">
        <v>426</v>
      </c>
      <c r="C27" s="291" t="s">
        <v>427</v>
      </c>
      <c r="D27" s="287">
        <v>763282.88</v>
      </c>
      <c r="E27" s="296">
        <v>0</v>
      </c>
      <c r="F27" s="300">
        <f t="shared" si="2"/>
        <v>763282.88</v>
      </c>
    </row>
    <row r="28" spans="1:6" ht="15" customHeight="1">
      <c r="B28" s="291" t="s">
        <v>40</v>
      </c>
      <c r="C28" s="291" t="s">
        <v>41</v>
      </c>
      <c r="D28" s="287">
        <v>796044</v>
      </c>
      <c r="E28" s="296">
        <v>0</v>
      </c>
      <c r="F28" s="301">
        <f t="shared" si="2"/>
        <v>796044</v>
      </c>
    </row>
    <row r="29" spans="1:6" ht="15" customHeight="1">
      <c r="B29" s="291" t="s">
        <v>414</v>
      </c>
      <c r="C29" s="291" t="s">
        <v>42</v>
      </c>
      <c r="D29" s="287">
        <v>11216.6</v>
      </c>
      <c r="E29" s="296">
        <v>0</v>
      </c>
      <c r="F29" s="303">
        <f t="shared" si="2"/>
        <v>11216.6</v>
      </c>
    </row>
    <row r="30" spans="1:6" ht="15" customHeight="1">
      <c r="B30" s="291" t="s">
        <v>43</v>
      </c>
      <c r="C30" s="291" t="s">
        <v>44</v>
      </c>
      <c r="D30" s="287">
        <v>219170.68</v>
      </c>
      <c r="E30" s="296">
        <v>0</v>
      </c>
      <c r="F30" s="302">
        <f t="shared" si="2"/>
        <v>219170.68</v>
      </c>
    </row>
    <row r="31" spans="1:6" ht="15" customHeight="1">
      <c r="B31" s="291" t="s">
        <v>417</v>
      </c>
      <c r="C31" s="291" t="s">
        <v>418</v>
      </c>
      <c r="D31" s="287">
        <v>173672.11</v>
      </c>
      <c r="E31" s="296">
        <v>0</v>
      </c>
      <c r="F31" s="300">
        <f t="shared" si="2"/>
        <v>173672.11</v>
      </c>
    </row>
    <row r="32" spans="1:6" ht="15" customHeight="1">
      <c r="B32" s="291" t="s">
        <v>419</v>
      </c>
      <c r="C32" s="291" t="s">
        <v>420</v>
      </c>
      <c r="D32" s="287">
        <v>29353.02</v>
      </c>
      <c r="E32" s="296">
        <v>0</v>
      </c>
      <c r="F32" s="300">
        <f t="shared" si="2"/>
        <v>29353.02</v>
      </c>
    </row>
    <row r="33" spans="2:7" ht="15" customHeight="1">
      <c r="B33" s="291" t="s">
        <v>421</v>
      </c>
      <c r="C33" s="291" t="s">
        <v>422</v>
      </c>
      <c r="D33" s="287">
        <v>173427.49</v>
      </c>
      <c r="E33" s="296">
        <v>0</v>
      </c>
      <c r="F33" s="300">
        <f t="shared" si="2"/>
        <v>173427.49</v>
      </c>
    </row>
    <row r="34" spans="2:7" ht="15" customHeight="1">
      <c r="B34" s="291" t="s">
        <v>425</v>
      </c>
      <c r="C34" s="291" t="s">
        <v>33</v>
      </c>
      <c r="D34" s="287">
        <v>8200</v>
      </c>
      <c r="E34" s="296">
        <v>0</v>
      </c>
      <c r="F34" s="304">
        <f t="shared" si="2"/>
        <v>8200</v>
      </c>
      <c r="G34" s="305">
        <f>SUM(F34+F26+F25)</f>
        <v>468150.68</v>
      </c>
    </row>
    <row r="35" spans="2:7" ht="15" customHeight="1">
      <c r="B35" s="291" t="s">
        <v>46</v>
      </c>
      <c r="C35" s="291" t="s">
        <v>47</v>
      </c>
      <c r="D35" s="287">
        <v>1138008.3999999999</v>
      </c>
      <c r="E35" s="296">
        <v>0</v>
      </c>
      <c r="F35" s="301">
        <f t="shared" si="2"/>
        <v>1138008.3999999999</v>
      </c>
    </row>
    <row r="36" spans="2:7" ht="15" customHeight="1">
      <c r="B36" s="291" t="s">
        <v>438</v>
      </c>
      <c r="C36" s="291" t="s">
        <v>439</v>
      </c>
      <c r="D36" s="287">
        <v>9971</v>
      </c>
      <c r="E36" s="296">
        <v>0</v>
      </c>
      <c r="F36" s="301">
        <f t="shared" si="2"/>
        <v>9971</v>
      </c>
    </row>
    <row r="37" spans="2:7" ht="15" customHeight="1">
      <c r="B37" s="291" t="s">
        <v>34</v>
      </c>
      <c r="C37" s="291" t="s">
        <v>35</v>
      </c>
      <c r="D37" s="287">
        <v>139886.54</v>
      </c>
      <c r="E37" s="296">
        <v>0</v>
      </c>
      <c r="F37" s="300">
        <f t="shared" si="2"/>
        <v>139886.54</v>
      </c>
    </row>
    <row r="38" spans="2:7" ht="15" customHeight="1">
      <c r="B38" s="291" t="s">
        <v>49</v>
      </c>
      <c r="C38" s="291" t="s">
        <v>50</v>
      </c>
      <c r="D38" s="287">
        <v>11844.56</v>
      </c>
      <c r="E38" s="296">
        <v>0</v>
      </c>
      <c r="F38" s="301">
        <f t="shared" si="2"/>
        <v>11844.56</v>
      </c>
    </row>
    <row r="39" spans="2:7" ht="15" customHeight="1">
      <c r="B39" s="291" t="s">
        <v>445</v>
      </c>
      <c r="C39" s="291" t="s">
        <v>51</v>
      </c>
      <c r="D39" s="287">
        <v>79069.899999999994</v>
      </c>
      <c r="E39" s="296">
        <v>0</v>
      </c>
      <c r="F39" s="301">
        <f t="shared" si="2"/>
        <v>79069.899999999994</v>
      </c>
      <c r="G39" s="305">
        <f>SUM(F39+F38+F36+F35+F28)</f>
        <v>2034937.8599999999</v>
      </c>
    </row>
    <row r="40" spans="2:7" ht="15" customHeight="1">
      <c r="B40" s="291" t="s">
        <v>428</v>
      </c>
      <c r="C40" s="291" t="s">
        <v>429</v>
      </c>
      <c r="D40" s="287">
        <v>626810.19999999995</v>
      </c>
      <c r="E40" s="296">
        <v>0</v>
      </c>
      <c r="F40" s="300">
        <f t="shared" si="2"/>
        <v>626810.19999999995</v>
      </c>
    </row>
    <row r="41" spans="2:7" ht="15" customHeight="1">
      <c r="B41" s="291" t="s">
        <v>52</v>
      </c>
      <c r="C41" s="291" t="s">
        <v>53</v>
      </c>
      <c r="D41" s="287">
        <v>1643019.3</v>
      </c>
      <c r="E41" s="296">
        <v>0</v>
      </c>
      <c r="F41" s="300">
        <f t="shared" si="2"/>
        <v>1643019.3</v>
      </c>
      <c r="G41" s="305">
        <f>SUM(F41+F37+F40+F33+F32+F31+F27)</f>
        <v>3549451.54</v>
      </c>
    </row>
    <row r="42" spans="2:7">
      <c r="B42" s="293" t="s">
        <v>57</v>
      </c>
      <c r="C42" s="294" t="s">
        <v>58</v>
      </c>
      <c r="D42" s="297">
        <f>SUM(D8:D41)</f>
        <v>40975073.190000005</v>
      </c>
      <c r="E42" s="297">
        <f>SUM(E8:E41)</f>
        <v>40975073.190000005</v>
      </c>
      <c r="F42" s="298">
        <f>SUM(F8:F41)</f>
        <v>0</v>
      </c>
    </row>
    <row r="43" spans="2:7" ht="16.5" customHeight="1"/>
    <row r="45" spans="2:7">
      <c r="D45" s="288">
        <f>D42-E42</f>
        <v>0</v>
      </c>
      <c r="F45" s="298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07" t="s">
        <v>0</v>
      </c>
      <c r="B3" s="307"/>
    </row>
    <row r="4" spans="1:2" ht="18.75">
      <c r="A4" s="315" t="s">
        <v>309</v>
      </c>
      <c r="B4" s="315"/>
    </row>
    <row r="5" spans="1:2">
      <c r="A5" s="316" t="s">
        <v>455</v>
      </c>
      <c r="B5" s="316"/>
    </row>
    <row r="6" spans="1:2" ht="18.75">
      <c r="A6" s="315" t="s">
        <v>2</v>
      </c>
      <c r="B6" s="315"/>
    </row>
    <row r="8" spans="1:2">
      <c r="A8" s="54"/>
    </row>
    <row r="10" spans="1:2" ht="15" customHeight="1">
      <c r="A10" s="317" t="s">
        <v>310</v>
      </c>
      <c r="B10" s="320" t="s">
        <v>278</v>
      </c>
    </row>
    <row r="11" spans="1:2" ht="15" customHeight="1">
      <c r="A11" s="318"/>
      <c r="B11" s="321"/>
    </row>
    <row r="12" spans="1:2" ht="15.75" customHeight="1">
      <c r="A12" s="319"/>
      <c r="B12" s="322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A7" sqref="A7:B7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07" t="s">
        <v>0</v>
      </c>
      <c r="B4" s="307"/>
    </row>
    <row r="5" spans="1:4" ht="18.75">
      <c r="A5" s="315" t="s">
        <v>317</v>
      </c>
      <c r="B5" s="315"/>
    </row>
    <row r="6" spans="1:4">
      <c r="A6" s="316" t="s">
        <v>451</v>
      </c>
      <c r="B6" s="316"/>
    </row>
    <row r="7" spans="1:4" ht="18.75">
      <c r="A7" s="315" t="s">
        <v>2</v>
      </c>
      <c r="B7" s="315"/>
    </row>
    <row r="8" spans="1:4" ht="15.75">
      <c r="A8" s="46"/>
    </row>
    <row r="10" spans="1:4" ht="15" customHeight="1">
      <c r="A10" s="50" t="s">
        <v>318</v>
      </c>
      <c r="B10" s="204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3417542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3417542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07" t="s">
        <v>0</v>
      </c>
      <c r="B4" s="307"/>
    </row>
    <row r="5" spans="1:3" ht="18.75">
      <c r="A5" s="315" t="s">
        <v>323</v>
      </c>
      <c r="B5" s="315"/>
    </row>
    <row r="6" spans="1:3">
      <c r="A6" s="316" t="s">
        <v>450</v>
      </c>
      <c r="B6" s="316"/>
    </row>
    <row r="7" spans="1:3" ht="18.75">
      <c r="A7" s="315" t="s">
        <v>2</v>
      </c>
      <c r="B7" s="315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6" t="s">
        <v>310</v>
      </c>
      <c r="B11" s="204" t="s">
        <v>278</v>
      </c>
    </row>
    <row r="12" spans="1:3" ht="15.75">
      <c r="A12" s="30" t="s">
        <v>324</v>
      </c>
      <c r="B12" s="44">
        <v>3264323.14</v>
      </c>
    </row>
    <row r="13" spans="1:3" ht="15" customHeight="1">
      <c r="A13" s="28" t="s">
        <v>325</v>
      </c>
      <c r="B13" s="34">
        <f>+B12</f>
        <v>3264323.14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6" sqref="A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07" t="s">
        <v>0</v>
      </c>
      <c r="B3" s="307"/>
      <c r="C3" s="307"/>
      <c r="D3" s="307"/>
      <c r="E3" s="39"/>
    </row>
    <row r="4" spans="1:5" ht="18.75">
      <c r="A4" s="315" t="s">
        <v>326</v>
      </c>
      <c r="B4" s="315"/>
      <c r="C4" s="315"/>
      <c r="D4" s="315"/>
      <c r="E4" s="40"/>
    </row>
    <row r="5" spans="1:5" ht="18.75">
      <c r="A5" s="316" t="s">
        <v>448</v>
      </c>
      <c r="B5" s="323"/>
      <c r="C5" s="323"/>
      <c r="D5" s="323"/>
      <c r="E5" s="40"/>
    </row>
    <row r="6" spans="1:5" ht="18.75">
      <c r="B6" s="315" t="s">
        <v>2</v>
      </c>
      <c r="C6" s="315"/>
    </row>
    <row r="7" spans="1:5" ht="15.75">
      <c r="C7" s="23"/>
    </row>
    <row r="8" spans="1:5" ht="15.75">
      <c r="C8" s="23"/>
    </row>
    <row r="9" spans="1:5" ht="21">
      <c r="C9" s="241">
        <v>2023</v>
      </c>
    </row>
    <row r="10" spans="1:5" ht="15" customHeight="1">
      <c r="B10" s="205" t="s">
        <v>310</v>
      </c>
      <c r="C10" s="204" t="s">
        <v>278</v>
      </c>
    </row>
    <row r="11" spans="1:5" ht="15.75">
      <c r="B11" s="184" t="s">
        <v>327</v>
      </c>
      <c r="C11" s="36"/>
    </row>
    <row r="12" spans="1:5" ht="15.75">
      <c r="B12" s="184" t="s">
        <v>328</v>
      </c>
      <c r="C12" s="36">
        <v>343282.23</v>
      </c>
    </row>
    <row r="13" spans="1:5" ht="15.75">
      <c r="B13" s="185" t="s">
        <v>329</v>
      </c>
      <c r="C13" s="42"/>
    </row>
    <row r="14" spans="1:5" ht="15.75">
      <c r="B14" s="185" t="s">
        <v>330</v>
      </c>
      <c r="C14" s="42"/>
    </row>
    <row r="15" spans="1:5" ht="15.75">
      <c r="B15" s="185" t="s">
        <v>331</v>
      </c>
      <c r="C15" s="37"/>
    </row>
    <row r="16" spans="1:5" ht="15.75">
      <c r="B16" s="187" t="s">
        <v>407</v>
      </c>
      <c r="C16" s="37">
        <v>6330088.25</v>
      </c>
    </row>
    <row r="17" spans="2:3" ht="15.75">
      <c r="B17" s="187" t="s">
        <v>409</v>
      </c>
      <c r="C17" s="37">
        <v>132886.54</v>
      </c>
    </row>
    <row r="18" spans="2:3" ht="15.75">
      <c r="B18" s="185" t="s">
        <v>332</v>
      </c>
      <c r="C18" s="37"/>
    </row>
    <row r="19" spans="2:3" ht="15.75">
      <c r="B19" s="186" t="s">
        <v>333</v>
      </c>
      <c r="C19" s="37"/>
    </row>
    <row r="20" spans="2:3" ht="15.75">
      <c r="B20" s="186" t="s">
        <v>334</v>
      </c>
      <c r="C20" s="37"/>
    </row>
    <row r="21" spans="2:3" ht="15.75">
      <c r="B21" s="43" t="s">
        <v>335</v>
      </c>
      <c r="C21" s="38">
        <f>SUM(C11:C20)</f>
        <v>6806257.0200000005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07" t="s">
        <v>0</v>
      </c>
      <c r="B1" s="307"/>
    </row>
    <row r="2" spans="1:4" ht="18.75">
      <c r="A2" s="315" t="s">
        <v>336</v>
      </c>
      <c r="B2" s="315"/>
    </row>
    <row r="3" spans="1:4">
      <c r="A3" s="316" t="s">
        <v>449</v>
      </c>
      <c r="B3" s="323"/>
      <c r="C3" s="189"/>
      <c r="D3" s="189"/>
    </row>
    <row r="4" spans="1:4" ht="18.75">
      <c r="A4" s="315" t="s">
        <v>2</v>
      </c>
      <c r="B4" s="315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6" t="s">
        <v>310</v>
      </c>
      <c r="B7" s="204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07" t="s">
        <v>0</v>
      </c>
      <c r="B1" s="307"/>
    </row>
    <row r="2" spans="1:2" ht="18.75">
      <c r="A2" s="315" t="s">
        <v>344</v>
      </c>
      <c r="B2" s="315"/>
    </row>
    <row r="3" spans="1:2">
      <c r="A3" s="316" t="s">
        <v>449</v>
      </c>
      <c r="B3" s="316"/>
    </row>
    <row r="4" spans="1:2" ht="18.75">
      <c r="A4" s="315" t="s">
        <v>2</v>
      </c>
      <c r="B4" s="315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17" t="s">
        <v>310</v>
      </c>
      <c r="B8" s="320" t="s">
        <v>278</v>
      </c>
    </row>
    <row r="9" spans="1:2">
      <c r="A9" s="318"/>
      <c r="B9" s="321"/>
    </row>
    <row r="10" spans="1:2">
      <c r="A10" s="319"/>
      <c r="B10" s="322"/>
    </row>
    <row r="11" spans="1:2" ht="15.75">
      <c r="A11" s="30" t="s">
        <v>345</v>
      </c>
      <c r="B11" s="31"/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07" t="s">
        <v>0</v>
      </c>
      <c r="B1" s="307"/>
    </row>
    <row r="2" spans="1:2" ht="18.75">
      <c r="A2" s="315" t="s">
        <v>347</v>
      </c>
      <c r="B2" s="315"/>
    </row>
    <row r="3" spans="1:2">
      <c r="A3" s="316" t="s">
        <v>448</v>
      </c>
      <c r="B3" s="323"/>
    </row>
    <row r="4" spans="1:2" ht="18.75">
      <c r="A4" s="315" t="s">
        <v>2</v>
      </c>
      <c r="B4" s="315"/>
    </row>
    <row r="5" spans="1:2" ht="15.75">
      <c r="A5" s="22"/>
      <c r="B5" s="23"/>
    </row>
    <row r="6" spans="1:2" ht="15.75">
      <c r="A6" s="22"/>
      <c r="B6" s="23"/>
    </row>
    <row r="7" spans="1:2">
      <c r="A7" s="317" t="s">
        <v>310</v>
      </c>
      <c r="B7" s="320" t="s">
        <v>278</v>
      </c>
    </row>
    <row r="8" spans="1:2">
      <c r="A8" s="318"/>
      <c r="B8" s="321"/>
    </row>
    <row r="9" spans="1:2">
      <c r="A9" s="319"/>
      <c r="B9" s="322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A5" sqref="A5:B5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07" t="s">
        <v>0</v>
      </c>
      <c r="B2" s="307"/>
    </row>
    <row r="3" spans="1:4" ht="18.75">
      <c r="A3" s="315" t="s">
        <v>349</v>
      </c>
      <c r="B3" s="315"/>
    </row>
    <row r="4" spans="1:4">
      <c r="A4" s="316" t="s">
        <v>447</v>
      </c>
      <c r="B4" s="323"/>
    </row>
    <row r="5" spans="1:4" ht="18.75">
      <c r="A5" s="315" t="s">
        <v>2</v>
      </c>
      <c r="B5" s="315"/>
    </row>
    <row r="7" spans="1:4">
      <c r="B7" s="240">
        <v>2023</v>
      </c>
    </row>
    <row r="8" spans="1:4" ht="15" customHeight="1">
      <c r="A8" s="207" t="s">
        <v>350</v>
      </c>
      <c r="B8" s="204" t="s">
        <v>278</v>
      </c>
    </row>
    <row r="9" spans="1:4" ht="15.75">
      <c r="A9" s="12" t="s">
        <v>294</v>
      </c>
      <c r="B9" s="13">
        <v>7920247.96</v>
      </c>
    </row>
    <row r="10" spans="1:4" ht="15.75">
      <c r="A10" s="2" t="s">
        <v>351</v>
      </c>
      <c r="B10" s="14">
        <f>SUM(B9)</f>
        <v>7920247.96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80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7920247.96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topLeftCell="A31" workbookViewId="0">
      <selection activeCell="A5" sqref="A5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07" t="s">
        <v>0</v>
      </c>
      <c r="C2" s="307"/>
    </row>
    <row r="3" spans="1:3" ht="15.75">
      <c r="B3" s="324" t="s">
        <v>355</v>
      </c>
      <c r="C3" s="324"/>
    </row>
    <row r="4" spans="1:3">
      <c r="A4" s="316" t="s">
        <v>446</v>
      </c>
      <c r="B4" s="323"/>
      <c r="C4" s="323"/>
    </row>
    <row r="5" spans="1:3" ht="15" customHeight="1">
      <c r="B5" s="324" t="s">
        <v>2</v>
      </c>
      <c r="C5" s="324"/>
    </row>
    <row r="6" spans="1:3" ht="15" customHeight="1">
      <c r="C6" s="242">
        <v>2023</v>
      </c>
    </row>
    <row r="7" spans="1:3" ht="15" customHeight="1">
      <c r="B7" s="2" t="s">
        <v>356</v>
      </c>
      <c r="C7" s="194" t="s">
        <v>278</v>
      </c>
    </row>
    <row r="8" spans="1:3" ht="20.25" customHeight="1">
      <c r="B8" s="3" t="s">
        <v>357</v>
      </c>
      <c r="C8" s="195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1643019.3</v>
      </c>
    </row>
    <row r="11" spans="1:3" ht="15" customHeight="1">
      <c r="B11" s="6" t="s">
        <v>360</v>
      </c>
      <c r="C11" s="7">
        <v>626810.19999999995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8200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763282.88</v>
      </c>
    </row>
    <row r="16" spans="1:3" ht="15.75">
      <c r="B16" s="6" t="s">
        <v>362</v>
      </c>
      <c r="C16" s="7">
        <f>173672.11+29353.02+173427.49</f>
        <v>376452.62</v>
      </c>
    </row>
    <row r="17" spans="2:3" ht="15.75">
      <c r="B17" s="6" t="s">
        <v>363</v>
      </c>
      <c r="C17" s="7">
        <v>139886.54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>
        <v>79069.899999999994</v>
      </c>
    </row>
    <row r="22" spans="2:3" ht="15.75">
      <c r="B22" s="6" t="s">
        <v>367</v>
      </c>
      <c r="C22" s="7"/>
    </row>
    <row r="23" spans="2:3" ht="15.75">
      <c r="B23" s="6" t="s">
        <v>368</v>
      </c>
      <c r="C23" s="7">
        <v>11844.56</v>
      </c>
    </row>
    <row r="24" spans="2:3" ht="15.75">
      <c r="B24" s="6" t="s">
        <v>369</v>
      </c>
      <c r="C24" s="7">
        <v>9971</v>
      </c>
    </row>
    <row r="25" spans="2:3" ht="15.75">
      <c r="B25" s="6" t="s">
        <v>370</v>
      </c>
      <c r="C25" s="7"/>
    </row>
    <row r="26" spans="2:3" ht="15.75">
      <c r="B26" s="6" t="s">
        <v>56</v>
      </c>
      <c r="C26" s="7"/>
    </row>
    <row r="27" spans="2:3" ht="15.75">
      <c r="B27" s="6" t="s">
        <v>39</v>
      </c>
      <c r="C27" s="7">
        <v>374838.22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219170.68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85112.46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796044</v>
      </c>
      <c r="F36" s="234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1138008.3999999999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11216.6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6">
        <f>SUM(C10:C66)</f>
        <v>6282927.3599999994</v>
      </c>
    </row>
    <row r="68" spans="2:4">
      <c r="B68" s="9"/>
      <c r="D68" s="10"/>
    </row>
    <row r="69" spans="2:4">
      <c r="C69" s="197"/>
    </row>
    <row r="72" spans="2:4">
      <c r="C72" s="198"/>
    </row>
    <row r="73" spans="2:4">
      <c r="C73" s="198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9" customWidth="1"/>
    <col min="2" max="2" width="16.5703125" style="269" bestFit="1" customWidth="1"/>
    <col min="3" max="3" width="39.5703125" style="269" customWidth="1"/>
    <col min="4" max="4" width="15.5703125" style="269" bestFit="1" customWidth="1"/>
    <col min="5" max="5" width="13.85546875" style="269" bestFit="1" customWidth="1"/>
    <col min="6" max="6" width="14.140625" style="269" bestFit="1" customWidth="1"/>
    <col min="7" max="7" width="14.5703125" style="269" bestFit="1" customWidth="1"/>
    <col min="8" max="16384" width="11.42578125" style="269"/>
  </cols>
  <sheetData>
    <row r="1" spans="1:7" ht="13.5" customHeight="1"/>
    <row r="2" spans="1:7" ht="17.25" customHeight="1">
      <c r="C2" s="276"/>
    </row>
    <row r="3" spans="1:7" ht="15" customHeight="1">
      <c r="A3" s="307" t="s">
        <v>1</v>
      </c>
      <c r="B3" s="307"/>
      <c r="C3" s="307"/>
      <c r="D3" s="307"/>
      <c r="E3" s="307"/>
      <c r="F3" s="307"/>
    </row>
    <row r="4" spans="1:7" ht="15.75" customHeight="1">
      <c r="A4" s="307" t="s">
        <v>443</v>
      </c>
      <c r="B4" s="307"/>
      <c r="C4" s="307"/>
      <c r="D4" s="307"/>
      <c r="E4" s="307"/>
      <c r="F4" s="307"/>
    </row>
    <row r="5" spans="1:7" ht="18" customHeight="1">
      <c r="A5" s="307" t="s">
        <v>2</v>
      </c>
      <c r="B5" s="307"/>
      <c r="C5" s="307"/>
      <c r="D5" s="307"/>
      <c r="E5" s="307"/>
      <c r="F5" s="307"/>
    </row>
    <row r="6" spans="1:7" ht="3.95" customHeight="1"/>
    <row r="7" spans="1:7">
      <c r="D7" s="276"/>
    </row>
    <row r="8" spans="1:7" ht="12.75" customHeight="1"/>
    <row r="9" spans="1:7" ht="15" customHeight="1">
      <c r="A9" s="268" t="s">
        <v>430</v>
      </c>
      <c r="B9" s="272" t="s">
        <v>4</v>
      </c>
      <c r="C9" s="272" t="s">
        <v>5</v>
      </c>
      <c r="D9" s="270" t="s">
        <v>6</v>
      </c>
      <c r="E9" s="270" t="s">
        <v>7</v>
      </c>
      <c r="F9" s="237" t="s">
        <v>8</v>
      </c>
    </row>
    <row r="10" spans="1:7" ht="15" customHeight="1">
      <c r="A10" s="269">
        <v>604.88999999999942</v>
      </c>
      <c r="B10" s="271" t="s">
        <v>11</v>
      </c>
      <c r="C10" s="271" t="s">
        <v>12</v>
      </c>
      <c r="D10" s="279">
        <v>94412.76</v>
      </c>
      <c r="E10" s="279">
        <v>94283.32</v>
      </c>
      <c r="F10" s="179">
        <f>A10+D10-E10</f>
        <v>734.32999999998719</v>
      </c>
    </row>
    <row r="11" spans="1:7" ht="15" customHeight="1">
      <c r="B11" s="271" t="s">
        <v>416</v>
      </c>
      <c r="C11" s="271" t="s">
        <v>13</v>
      </c>
      <c r="D11" s="279">
        <v>10900</v>
      </c>
      <c r="E11" s="279">
        <v>10900</v>
      </c>
      <c r="F11" s="179">
        <f t="shared" ref="F11:F19" si="0">A11+D11-E11</f>
        <v>0</v>
      </c>
    </row>
    <row r="12" spans="1:7" ht="15" customHeight="1">
      <c r="A12" s="269">
        <v>2181.5600000005215</v>
      </c>
      <c r="B12" s="271" t="s">
        <v>14</v>
      </c>
      <c r="C12" s="271" t="s">
        <v>15</v>
      </c>
      <c r="D12" s="280">
        <v>1570215.37</v>
      </c>
      <c r="E12" s="279">
        <v>1569840.33</v>
      </c>
      <c r="F12" s="179">
        <f t="shared" si="0"/>
        <v>2556.6000000005588</v>
      </c>
    </row>
    <row r="13" spans="1:7" ht="15" customHeight="1">
      <c r="A13" s="269">
        <v>17291630.350000001</v>
      </c>
      <c r="B13" s="271" t="s">
        <v>9</v>
      </c>
      <c r="C13" s="271" t="s">
        <v>10</v>
      </c>
      <c r="D13" s="280">
        <v>8137027.7999999998</v>
      </c>
      <c r="E13" s="279">
        <v>11092473.85</v>
      </c>
      <c r="F13" s="179">
        <f t="shared" si="0"/>
        <v>14336184.300000003</v>
      </c>
      <c r="G13" s="278">
        <f>SUM(F10:F13)</f>
        <v>14339475.230000002</v>
      </c>
    </row>
    <row r="14" spans="1:7" ht="15" customHeight="1">
      <c r="B14" s="176" t="s">
        <v>16</v>
      </c>
      <c r="C14" s="176" t="s">
        <v>17</v>
      </c>
      <c r="D14" s="274">
        <v>8795606.8499999996</v>
      </c>
      <c r="E14" s="279"/>
      <c r="F14" s="179">
        <f t="shared" si="0"/>
        <v>8795606.8499999996</v>
      </c>
    </row>
    <row r="15" spans="1:7" ht="15" customHeight="1">
      <c r="B15" s="243" t="s">
        <v>18</v>
      </c>
      <c r="C15" s="243" t="s">
        <v>19</v>
      </c>
      <c r="D15" s="274"/>
      <c r="E15" s="279"/>
      <c r="F15" s="179">
        <f t="shared" si="0"/>
        <v>0</v>
      </c>
    </row>
    <row r="16" spans="1:7" ht="15" customHeight="1">
      <c r="B16" s="243" t="s">
        <v>22</v>
      </c>
      <c r="C16" s="243" t="s">
        <v>23</v>
      </c>
      <c r="D16" s="274">
        <v>642693.96000000008</v>
      </c>
      <c r="E16" s="279"/>
      <c r="F16" s="179">
        <f t="shared" si="0"/>
        <v>642693.96000000008</v>
      </c>
    </row>
    <row r="17" spans="1:7" ht="15" customHeight="1">
      <c r="B17" s="271" t="s">
        <v>20</v>
      </c>
      <c r="C17" s="271" t="s">
        <v>21</v>
      </c>
      <c r="D17" s="280">
        <v>1475676.7000000002</v>
      </c>
      <c r="E17" s="279"/>
      <c r="F17" s="179">
        <f t="shared" si="0"/>
        <v>1475676.7000000002</v>
      </c>
    </row>
    <row r="18" spans="1:7" ht="15" customHeight="1">
      <c r="B18" s="271" t="s">
        <v>24</v>
      </c>
      <c r="C18" s="271" t="s">
        <v>25</v>
      </c>
      <c r="D18" s="280">
        <v>12902497.369999999</v>
      </c>
      <c r="E18" s="279"/>
      <c r="F18" s="179">
        <f t="shared" si="0"/>
        <v>12902497.369999999</v>
      </c>
    </row>
    <row r="19" spans="1:7" ht="15" customHeight="1">
      <c r="B19" s="243" t="s">
        <v>59</v>
      </c>
      <c r="C19" s="243" t="s">
        <v>60</v>
      </c>
      <c r="D19" s="279">
        <v>1530403.3599999999</v>
      </c>
      <c r="E19" s="279"/>
      <c r="F19" s="179">
        <f t="shared" si="0"/>
        <v>1530403.3599999999</v>
      </c>
      <c r="G19" s="278">
        <f>SUM(F16:F19)</f>
        <v>16551271.389999999</v>
      </c>
    </row>
    <row r="20" spans="1:7" ht="15" customHeight="1">
      <c r="B20" s="271" t="s">
        <v>423</v>
      </c>
      <c r="C20" s="271" t="s">
        <v>424</v>
      </c>
      <c r="D20" s="280">
        <v>166584.17000000001</v>
      </c>
      <c r="E20" s="279">
        <v>166584.17000000001</v>
      </c>
      <c r="F20" s="179">
        <f t="shared" ref="F20:F28" si="1">-(E20+A20-D20)</f>
        <v>0</v>
      </c>
    </row>
    <row r="21" spans="1:7" ht="15" customHeight="1">
      <c r="A21" s="269">
        <v>2034775.5</v>
      </c>
      <c r="B21" s="271" t="s">
        <v>28</v>
      </c>
      <c r="C21" s="271" t="s">
        <v>29</v>
      </c>
      <c r="D21" s="280">
        <v>3879752.96</v>
      </c>
      <c r="E21" s="279">
        <v>5952874.2599999998</v>
      </c>
      <c r="F21" s="227">
        <f t="shared" si="1"/>
        <v>-4107896.8</v>
      </c>
    </row>
    <row r="22" spans="1:7" ht="15" customHeight="1">
      <c r="A22" s="269">
        <v>5121509.66</v>
      </c>
      <c r="B22" s="271" t="s">
        <v>406</v>
      </c>
      <c r="C22" s="271" t="s">
        <v>407</v>
      </c>
      <c r="D22" s="280">
        <v>0</v>
      </c>
      <c r="E22" s="279">
        <v>763280.88</v>
      </c>
      <c r="F22" s="283">
        <f t="shared" si="1"/>
        <v>-5884790.54</v>
      </c>
    </row>
    <row r="23" spans="1:7" ht="15" customHeight="1">
      <c r="A23" s="269">
        <v>1908450.77</v>
      </c>
      <c r="B23" s="271" t="s">
        <v>408</v>
      </c>
      <c r="C23" s="271" t="s">
        <v>409</v>
      </c>
      <c r="D23" s="280">
        <v>0</v>
      </c>
      <c r="E23" s="279">
        <v>156562.12</v>
      </c>
      <c r="F23" s="226">
        <f t="shared" si="1"/>
        <v>-2065012.8900000001</v>
      </c>
    </row>
    <row r="24" spans="1:7" ht="15" customHeight="1">
      <c r="A24" s="269">
        <v>690961.35</v>
      </c>
      <c r="B24" s="271" t="s">
        <v>26</v>
      </c>
      <c r="C24" s="271" t="s">
        <v>27</v>
      </c>
      <c r="D24" s="280">
        <v>206448.7</v>
      </c>
      <c r="E24" s="279">
        <v>404047.46</v>
      </c>
      <c r="F24" s="225">
        <f t="shared" si="1"/>
        <v>-888560.1100000001</v>
      </c>
    </row>
    <row r="25" spans="1:7" ht="15" customHeight="1">
      <c r="A25" s="269">
        <v>7538719.5199999874</v>
      </c>
      <c r="B25" s="174" t="s">
        <v>61</v>
      </c>
      <c r="C25" s="235" t="s">
        <v>62</v>
      </c>
      <c r="D25" s="279"/>
      <c r="E25" s="279">
        <v>23466440.250000015</v>
      </c>
      <c r="F25" s="179">
        <f t="shared" si="1"/>
        <v>-31005159.770000003</v>
      </c>
    </row>
    <row r="26" spans="1:7" ht="15" customHeight="1">
      <c r="B26" s="174" t="s">
        <v>63</v>
      </c>
      <c r="C26" s="236" t="s">
        <v>64</v>
      </c>
      <c r="D26" s="279"/>
      <c r="E26" s="279"/>
      <c r="F26" s="179">
        <f t="shared" si="1"/>
        <v>0</v>
      </c>
    </row>
    <row r="27" spans="1:7" ht="15" customHeight="1">
      <c r="B27" s="271" t="s">
        <v>431</v>
      </c>
      <c r="C27" s="271" t="s">
        <v>432</v>
      </c>
      <c r="D27" s="280">
        <v>0</v>
      </c>
      <c r="E27" s="279">
        <v>1570215.37</v>
      </c>
      <c r="F27" s="179">
        <f t="shared" si="1"/>
        <v>-1570215.37</v>
      </c>
    </row>
    <row r="28" spans="1:7" ht="15" customHeight="1">
      <c r="B28" s="271" t="s">
        <v>30</v>
      </c>
      <c r="C28" s="271" t="s">
        <v>31</v>
      </c>
      <c r="D28" s="280">
        <v>0</v>
      </c>
      <c r="E28" s="279">
        <v>8231440.5599999996</v>
      </c>
      <c r="F28" s="179">
        <f t="shared" si="1"/>
        <v>-8231440.5599999996</v>
      </c>
      <c r="G28" s="278">
        <f>SUM(F27:F28)</f>
        <v>-9801655.9299999997</v>
      </c>
    </row>
    <row r="29" spans="1:7" ht="15" customHeight="1">
      <c r="B29" s="271" t="s">
        <v>36</v>
      </c>
      <c r="C29" s="271" t="s">
        <v>37</v>
      </c>
      <c r="D29" s="279">
        <v>340268.46</v>
      </c>
      <c r="E29" s="279">
        <v>0</v>
      </c>
      <c r="F29" s="282">
        <f t="shared" ref="F29:F49" si="2">A29+D29-E29</f>
        <v>340268.46</v>
      </c>
    </row>
    <row r="30" spans="1:7" ht="15" customHeight="1">
      <c r="B30" s="271" t="s">
        <v>38</v>
      </c>
      <c r="C30" s="271" t="s">
        <v>39</v>
      </c>
      <c r="D30" s="279">
        <v>1136831.22</v>
      </c>
      <c r="E30" s="279">
        <v>0</v>
      </c>
      <c r="F30" s="282">
        <f t="shared" si="2"/>
        <v>1136831.22</v>
      </c>
    </row>
    <row r="31" spans="1:7" ht="15" customHeight="1">
      <c r="B31" s="271" t="s">
        <v>426</v>
      </c>
      <c r="C31" s="271" t="s">
        <v>427</v>
      </c>
      <c r="D31" s="279">
        <v>763280.88</v>
      </c>
      <c r="E31" s="279">
        <v>0</v>
      </c>
      <c r="F31" s="220">
        <f t="shared" si="2"/>
        <v>763280.88</v>
      </c>
    </row>
    <row r="32" spans="1:7" ht="15" customHeight="1">
      <c r="B32" s="271" t="s">
        <v>40</v>
      </c>
      <c r="C32" s="271" t="s">
        <v>41</v>
      </c>
      <c r="D32" s="279">
        <v>940899.32</v>
      </c>
      <c r="E32" s="279">
        <v>0</v>
      </c>
      <c r="F32" s="282">
        <f t="shared" si="2"/>
        <v>940899.32</v>
      </c>
    </row>
    <row r="33" spans="2:8" ht="15" customHeight="1">
      <c r="B33" s="271" t="s">
        <v>414</v>
      </c>
      <c r="C33" s="271" t="s">
        <v>42</v>
      </c>
      <c r="D33" s="279">
        <v>21845.26</v>
      </c>
      <c r="E33" s="279">
        <v>0</v>
      </c>
      <c r="F33" s="227">
        <f t="shared" si="2"/>
        <v>21845.26</v>
      </c>
    </row>
    <row r="34" spans="2:8" ht="15" customHeight="1">
      <c r="B34" s="271" t="s">
        <v>43</v>
      </c>
      <c r="C34" s="271" t="s">
        <v>44</v>
      </c>
      <c r="D34" s="279">
        <v>1707420.03</v>
      </c>
      <c r="E34" s="279">
        <v>0</v>
      </c>
      <c r="F34" s="225">
        <f t="shared" si="2"/>
        <v>1707420.03</v>
      </c>
    </row>
    <row r="35" spans="2:8" ht="15" customHeight="1">
      <c r="B35" s="271" t="s">
        <v>417</v>
      </c>
      <c r="C35" s="271" t="s">
        <v>418</v>
      </c>
      <c r="D35" s="279">
        <v>188756.06</v>
      </c>
      <c r="E35" s="279">
        <v>0</v>
      </c>
      <c r="F35" s="220">
        <f t="shared" si="2"/>
        <v>188756.06</v>
      </c>
    </row>
    <row r="36" spans="2:8" ht="15" customHeight="1">
      <c r="B36" s="271" t="s">
        <v>419</v>
      </c>
      <c r="C36" s="271" t="s">
        <v>420</v>
      </c>
      <c r="D36" s="279">
        <v>31902.42</v>
      </c>
      <c r="E36" s="279">
        <v>0</v>
      </c>
      <c r="F36" s="220">
        <f t="shared" si="2"/>
        <v>31902.42</v>
      </c>
    </row>
    <row r="37" spans="2:8" ht="15" customHeight="1">
      <c r="B37" s="271" t="s">
        <v>421</v>
      </c>
      <c r="C37" s="271" t="s">
        <v>422</v>
      </c>
      <c r="D37" s="280">
        <v>188490.2</v>
      </c>
      <c r="E37" s="279">
        <v>0</v>
      </c>
      <c r="F37" s="220">
        <f t="shared" si="2"/>
        <v>188490.2</v>
      </c>
    </row>
    <row r="38" spans="2:8" ht="15" customHeight="1">
      <c r="B38" s="271" t="s">
        <v>425</v>
      </c>
      <c r="C38" s="271" t="s">
        <v>33</v>
      </c>
      <c r="D38" s="280">
        <v>16000</v>
      </c>
      <c r="E38" s="279">
        <v>0</v>
      </c>
      <c r="F38" s="179">
        <f t="shared" si="2"/>
        <v>16000</v>
      </c>
    </row>
    <row r="39" spans="2:8" ht="15" customHeight="1">
      <c r="B39" s="271" t="s">
        <v>436</v>
      </c>
      <c r="C39" s="271" t="s">
        <v>437</v>
      </c>
      <c r="D39" s="280">
        <v>30090</v>
      </c>
      <c r="E39" s="279">
        <v>0</v>
      </c>
      <c r="F39" s="282">
        <f t="shared" si="2"/>
        <v>30090</v>
      </c>
    </row>
    <row r="40" spans="2:8" ht="15" customHeight="1">
      <c r="B40" s="271" t="s">
        <v>433</v>
      </c>
      <c r="C40" s="271" t="s">
        <v>45</v>
      </c>
      <c r="D40" s="280">
        <v>82307.360000000001</v>
      </c>
      <c r="E40" s="279">
        <v>0</v>
      </c>
      <c r="F40" s="282">
        <f t="shared" si="2"/>
        <v>82307.360000000001</v>
      </c>
    </row>
    <row r="41" spans="2:8" ht="15" customHeight="1">
      <c r="B41" s="271" t="s">
        <v>46</v>
      </c>
      <c r="C41" s="271" t="s">
        <v>47</v>
      </c>
      <c r="D41" s="280">
        <v>4183175.67</v>
      </c>
      <c r="E41" s="279">
        <v>0</v>
      </c>
      <c r="F41" s="282">
        <f t="shared" si="2"/>
        <v>4183175.67</v>
      </c>
    </row>
    <row r="42" spans="2:8" ht="15" customHeight="1">
      <c r="B42" s="271" t="s">
        <v>438</v>
      </c>
      <c r="C42" s="271" t="s">
        <v>439</v>
      </c>
      <c r="D42" s="280">
        <v>78352</v>
      </c>
      <c r="E42" s="279">
        <v>0</v>
      </c>
      <c r="F42" s="282">
        <f t="shared" si="2"/>
        <v>78352</v>
      </c>
    </row>
    <row r="43" spans="2:8" ht="15" customHeight="1">
      <c r="B43" s="271" t="s">
        <v>34</v>
      </c>
      <c r="C43" s="271" t="s">
        <v>35</v>
      </c>
      <c r="D43" s="280">
        <v>156562.12</v>
      </c>
      <c r="E43" s="279">
        <v>0</v>
      </c>
      <c r="F43" s="220">
        <f t="shared" si="2"/>
        <v>156562.12</v>
      </c>
    </row>
    <row r="44" spans="2:8" ht="15" customHeight="1">
      <c r="B44" s="271" t="s">
        <v>49</v>
      </c>
      <c r="C44" s="271" t="s">
        <v>50</v>
      </c>
      <c r="D44" s="280">
        <v>13379.39</v>
      </c>
      <c r="E44" s="279">
        <v>0</v>
      </c>
      <c r="F44" s="179">
        <f t="shared" si="2"/>
        <v>13379.39</v>
      </c>
    </row>
    <row r="45" spans="2:8" ht="15" customHeight="1">
      <c r="B45" s="271" t="s">
        <v>440</v>
      </c>
      <c r="C45" s="271" t="s">
        <v>441</v>
      </c>
      <c r="D45" s="280">
        <v>92624.87</v>
      </c>
      <c r="E45" s="279">
        <v>0</v>
      </c>
      <c r="F45" s="282">
        <f t="shared" si="2"/>
        <v>92624.87</v>
      </c>
      <c r="H45" s="269" t="s">
        <v>442</v>
      </c>
    </row>
    <row r="46" spans="2:8" ht="15" customHeight="1">
      <c r="B46" s="271" t="s">
        <v>428</v>
      </c>
      <c r="C46" s="271" t="s">
        <v>429</v>
      </c>
      <c r="D46" s="280">
        <v>202100</v>
      </c>
      <c r="E46" s="279">
        <v>0</v>
      </c>
      <c r="F46" s="220">
        <f t="shared" si="2"/>
        <v>202100</v>
      </c>
    </row>
    <row r="47" spans="2:8" ht="15" customHeight="1">
      <c r="B47" s="271" t="s">
        <v>52</v>
      </c>
      <c r="C47" s="271" t="s">
        <v>53</v>
      </c>
      <c r="D47" s="280">
        <v>3632987.31</v>
      </c>
      <c r="E47" s="279">
        <v>0</v>
      </c>
      <c r="F47" s="220">
        <f t="shared" si="2"/>
        <v>3632987.31</v>
      </c>
      <c r="G47" s="277">
        <f>SUM(F47+F46+F43+F31+F37+F36+F35)</f>
        <v>5164078.99</v>
      </c>
    </row>
    <row r="48" spans="2:8" ht="15" customHeight="1">
      <c r="B48" s="271" t="s">
        <v>55</v>
      </c>
      <c r="C48" s="271" t="s">
        <v>56</v>
      </c>
      <c r="D48" s="280">
        <v>22900</v>
      </c>
      <c r="E48" s="279">
        <v>0</v>
      </c>
      <c r="F48" s="282">
        <f t="shared" si="2"/>
        <v>22900</v>
      </c>
      <c r="G48" s="277">
        <f>SUM(F48+F45+F42+F41+F40+F39+F32+F30+F29)</f>
        <v>6907448.9000000004</v>
      </c>
    </row>
    <row r="49" spans="2:7" ht="15" customHeight="1">
      <c r="B49" s="271" t="s">
        <v>434</v>
      </c>
      <c r="C49" s="271" t="s">
        <v>435</v>
      </c>
      <c r="D49" s="280">
        <v>236550</v>
      </c>
      <c r="E49" s="279">
        <v>0</v>
      </c>
      <c r="F49" s="179">
        <f t="shared" si="2"/>
        <v>236550</v>
      </c>
      <c r="G49" s="277">
        <f>SUM(F49+F44+F38)</f>
        <v>265929.39</v>
      </c>
    </row>
    <row r="50" spans="2:7">
      <c r="B50" s="275" t="s">
        <v>57</v>
      </c>
      <c r="C50" s="273" t="s">
        <v>58</v>
      </c>
      <c r="D50" s="281">
        <f>SUM(D10:D49)</f>
        <v>53478942.570000015</v>
      </c>
      <c r="E50" s="281">
        <f>SUM(E10:E49)</f>
        <v>53478942.570000015</v>
      </c>
      <c r="F50" s="278">
        <f>SUM(F10:F49)</f>
        <v>9.3132257461547852E-10</v>
      </c>
    </row>
    <row r="51" spans="2:7" ht="15.75" customHeight="1"/>
    <row r="52" spans="2:7" ht="13.5" customHeight="1">
      <c r="D52" s="277">
        <f>D50-E50</f>
        <v>0</v>
      </c>
    </row>
    <row r="53" spans="2:7">
      <c r="F53" s="278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1" bestFit="1" customWidth="1"/>
    <col min="2" max="2" width="10.140625" style="208" customWidth="1"/>
    <col min="3" max="3" width="33.7109375" style="208" customWidth="1"/>
    <col min="4" max="4" width="16" style="208" customWidth="1"/>
    <col min="5" max="6" width="15" style="208" bestFit="1" customWidth="1"/>
    <col min="7" max="7" width="14.5703125" style="208" bestFit="1" customWidth="1"/>
    <col min="8" max="16384" width="11.42578125" style="208"/>
  </cols>
  <sheetData>
    <row r="1" spans="1:7" ht="15" customHeight="1"/>
    <row r="2" spans="1:7" ht="15" customHeight="1">
      <c r="C2" s="210"/>
    </row>
    <row r="3" spans="1:7" ht="15" customHeight="1">
      <c r="A3" s="307" t="s">
        <v>1</v>
      </c>
      <c r="B3" s="307"/>
      <c r="C3" s="307"/>
      <c r="D3" s="307"/>
      <c r="E3" s="307"/>
      <c r="F3" s="307"/>
    </row>
    <row r="4" spans="1:7" ht="15" customHeight="1">
      <c r="A4" s="308" t="s">
        <v>415</v>
      </c>
      <c r="B4" s="307"/>
      <c r="C4" s="307"/>
      <c r="D4" s="307"/>
      <c r="E4" s="307"/>
      <c r="F4" s="307"/>
    </row>
    <row r="5" spans="1:7" ht="18" customHeight="1">
      <c r="A5" s="307" t="s">
        <v>2</v>
      </c>
      <c r="B5" s="307"/>
      <c r="C5" s="307"/>
      <c r="D5" s="307"/>
      <c r="E5" s="307"/>
      <c r="F5" s="307"/>
    </row>
    <row r="6" spans="1:7" ht="13.5" customHeight="1"/>
    <row r="7" spans="1:7" ht="16.5" customHeight="1" thickBot="1"/>
    <row r="8" spans="1:7" ht="15.75" thickBot="1">
      <c r="A8" s="222" t="s">
        <v>3</v>
      </c>
      <c r="B8" s="216" t="s">
        <v>4</v>
      </c>
      <c r="C8" s="216" t="s">
        <v>5</v>
      </c>
      <c r="D8" s="216" t="s">
        <v>6</v>
      </c>
      <c r="E8" s="216" t="s">
        <v>7</v>
      </c>
      <c r="F8" s="214" t="s">
        <v>8</v>
      </c>
    </row>
    <row r="9" spans="1:7" ht="15" customHeight="1">
      <c r="A9" s="181">
        <v>609.86999999999534</v>
      </c>
      <c r="B9" s="218" t="s">
        <v>11</v>
      </c>
      <c r="C9" s="218" t="s">
        <v>12</v>
      </c>
      <c r="D9" s="217">
        <v>0</v>
      </c>
      <c r="E9" s="215">
        <v>325</v>
      </c>
      <c r="F9" s="179">
        <f>A9+D9-E9</f>
        <v>284.86999999999534</v>
      </c>
    </row>
    <row r="10" spans="1:7" ht="15" customHeight="1">
      <c r="A10" s="181">
        <v>3481.5600000005215</v>
      </c>
      <c r="B10" s="190" t="s">
        <v>14</v>
      </c>
      <c r="C10" s="190" t="s">
        <v>15</v>
      </c>
      <c r="D10" s="211">
        <v>0</v>
      </c>
      <c r="E10" s="212">
        <v>325</v>
      </c>
      <c r="F10" s="179">
        <f t="shared" ref="F10:F17" si="0">A10+D10-E10</f>
        <v>3156.5600000005215</v>
      </c>
    </row>
    <row r="11" spans="1:7" ht="15" customHeight="1">
      <c r="A11" s="181">
        <v>3237896.1499999966</v>
      </c>
      <c r="B11" s="190" t="s">
        <v>9</v>
      </c>
      <c r="C11" s="190" t="s">
        <v>10</v>
      </c>
      <c r="D11" s="211">
        <v>275287</v>
      </c>
      <c r="E11" s="212">
        <v>665976.75</v>
      </c>
      <c r="F11" s="179">
        <f t="shared" si="0"/>
        <v>2847206.3999999966</v>
      </c>
      <c r="G11" s="231"/>
    </row>
    <row r="12" spans="1:7" ht="14.25" customHeight="1">
      <c r="B12" s="176" t="s">
        <v>16</v>
      </c>
      <c r="C12" s="176" t="s">
        <v>17</v>
      </c>
      <c r="D12" s="211"/>
      <c r="E12" s="212"/>
      <c r="F12" s="179">
        <f t="shared" si="0"/>
        <v>0</v>
      </c>
    </row>
    <row r="13" spans="1:7" ht="15" customHeight="1">
      <c r="B13" s="190" t="s">
        <v>18</v>
      </c>
      <c r="C13" s="190" t="s">
        <v>19</v>
      </c>
      <c r="D13" s="211">
        <v>11479359.25</v>
      </c>
      <c r="E13" s="212"/>
      <c r="F13" s="232">
        <f t="shared" si="0"/>
        <v>11479359.25</v>
      </c>
    </row>
    <row r="14" spans="1:7" ht="15" customHeight="1">
      <c r="B14" s="190" t="s">
        <v>20</v>
      </c>
      <c r="C14" s="190" t="s">
        <v>21</v>
      </c>
      <c r="D14" s="221">
        <v>1319195.5499999998</v>
      </c>
      <c r="E14" s="212"/>
      <c r="F14" s="226">
        <f t="shared" si="0"/>
        <v>1319195.5499999998</v>
      </c>
    </row>
    <row r="15" spans="1:7" ht="15" customHeight="1">
      <c r="B15" s="190" t="s">
        <v>22</v>
      </c>
      <c r="C15" s="190" t="s">
        <v>23</v>
      </c>
      <c r="D15" s="221">
        <v>480945.68999999994</v>
      </c>
      <c r="E15" s="212"/>
      <c r="F15" s="226">
        <f t="shared" si="0"/>
        <v>480945.68999999994</v>
      </c>
    </row>
    <row r="16" spans="1:7" ht="15" customHeight="1">
      <c r="B16" s="190" t="s">
        <v>24</v>
      </c>
      <c r="C16" s="190" t="s">
        <v>25</v>
      </c>
      <c r="D16" s="221">
        <v>12250098.779999997</v>
      </c>
      <c r="E16" s="212"/>
      <c r="F16" s="226">
        <f t="shared" si="0"/>
        <v>12250098.779999997</v>
      </c>
    </row>
    <row r="17" spans="1:7" ht="15" customHeight="1">
      <c r="B17" s="190" t="s">
        <v>59</v>
      </c>
      <c r="C17" s="190" t="s">
        <v>60</v>
      </c>
      <c r="D17" s="221">
        <v>1646382.7599999998</v>
      </c>
      <c r="E17" s="212"/>
      <c r="F17" s="226">
        <f t="shared" si="0"/>
        <v>1646382.7599999998</v>
      </c>
      <c r="G17" s="231"/>
    </row>
    <row r="18" spans="1:7" ht="15" customHeight="1">
      <c r="A18" s="181">
        <v>1030397.98</v>
      </c>
      <c r="B18" s="190" t="s">
        <v>28</v>
      </c>
      <c r="C18" s="190" t="s">
        <v>29</v>
      </c>
      <c r="D18" s="211">
        <v>0</v>
      </c>
      <c r="E18" s="212">
        <v>1563592.12</v>
      </c>
      <c r="F18" s="233">
        <f t="shared" ref="F18:F24" si="1">-(E18+A18-D18)</f>
        <v>-2593990.1</v>
      </c>
    </row>
    <row r="19" spans="1:7" s="209" customFormat="1" ht="15" customHeight="1">
      <c r="A19" s="181"/>
      <c r="B19" s="190" t="s">
        <v>406</v>
      </c>
      <c r="C19" s="190" t="s">
        <v>407</v>
      </c>
      <c r="D19" s="211"/>
      <c r="E19" s="212">
        <v>6281694.2199999997</v>
      </c>
      <c r="F19" s="179">
        <f t="shared" si="1"/>
        <v>-6281694.2199999997</v>
      </c>
    </row>
    <row r="20" spans="1:7" ht="15" customHeight="1">
      <c r="A20" s="181">
        <v>1438764.4</v>
      </c>
      <c r="B20" s="190" t="s">
        <v>408</v>
      </c>
      <c r="C20" s="190" t="s">
        <v>409</v>
      </c>
      <c r="D20" s="211">
        <v>0</v>
      </c>
      <c r="E20" s="212">
        <v>156562.13</v>
      </c>
      <c r="F20" s="179">
        <f t="shared" si="1"/>
        <v>-1595326.5299999998</v>
      </c>
    </row>
    <row r="21" spans="1:7" ht="15" customHeight="1">
      <c r="A21" s="181">
        <v>674483.99</v>
      </c>
      <c r="B21" s="190" t="s">
        <v>26</v>
      </c>
      <c r="C21" s="190" t="s">
        <v>27</v>
      </c>
      <c r="D21" s="211">
        <v>316879.35999999999</v>
      </c>
      <c r="E21" s="212">
        <v>8446.66</v>
      </c>
      <c r="F21" s="179">
        <f t="shared" si="1"/>
        <v>-366051.29000000004</v>
      </c>
      <c r="G21" s="231"/>
    </row>
    <row r="22" spans="1:7" ht="15" customHeight="1">
      <c r="A22" s="181">
        <v>98341.210000003979</v>
      </c>
      <c r="B22" s="174" t="s">
        <v>61</v>
      </c>
      <c r="C22" s="175" t="s">
        <v>62</v>
      </c>
      <c r="D22" s="211"/>
      <c r="E22" s="181">
        <v>20858187.809999987</v>
      </c>
      <c r="F22" s="179">
        <f t="shared" si="1"/>
        <v>-20956529.019999992</v>
      </c>
    </row>
    <row r="23" spans="1:7" ht="15" customHeight="1">
      <c r="B23" s="174" t="s">
        <v>63</v>
      </c>
      <c r="C23" s="174" t="s">
        <v>64</v>
      </c>
      <c r="D23" s="211"/>
      <c r="E23" s="212"/>
      <c r="F23" s="179">
        <f t="shared" si="1"/>
        <v>0</v>
      </c>
    </row>
    <row r="24" spans="1:7" ht="15" customHeight="1">
      <c r="B24" s="190" t="s">
        <v>30</v>
      </c>
      <c r="C24" s="190" t="s">
        <v>31</v>
      </c>
      <c r="D24" s="211">
        <v>0</v>
      </c>
      <c r="E24" s="212">
        <v>275287</v>
      </c>
      <c r="F24" s="179">
        <f t="shared" si="1"/>
        <v>-275287</v>
      </c>
    </row>
    <row r="25" spans="1:7" ht="15" customHeight="1">
      <c r="B25" s="190" t="s">
        <v>36</v>
      </c>
      <c r="C25" s="190" t="s">
        <v>37</v>
      </c>
      <c r="D25" s="211">
        <v>107963.5</v>
      </c>
      <c r="E25" s="212">
        <v>0</v>
      </c>
      <c r="F25" s="227">
        <f t="shared" ref="F25:F34" si="2">A25+D25-E25</f>
        <v>107963.5</v>
      </c>
    </row>
    <row r="26" spans="1:7" ht="15" customHeight="1">
      <c r="B26" s="190" t="s">
        <v>38</v>
      </c>
      <c r="C26" s="190" t="s">
        <v>39</v>
      </c>
      <c r="D26" s="211">
        <v>16500</v>
      </c>
      <c r="E26" s="212">
        <v>0</v>
      </c>
      <c r="F26" s="228">
        <f t="shared" si="2"/>
        <v>16500</v>
      </c>
    </row>
    <row r="27" spans="1:7" ht="15" customHeight="1">
      <c r="B27" s="190" t="s">
        <v>40</v>
      </c>
      <c r="C27" s="190" t="s">
        <v>41</v>
      </c>
      <c r="D27" s="211">
        <v>63262.59</v>
      </c>
      <c r="E27" s="212">
        <v>0</v>
      </c>
      <c r="F27" s="227">
        <f t="shared" si="2"/>
        <v>63262.59</v>
      </c>
    </row>
    <row r="28" spans="1:7" ht="15" customHeight="1">
      <c r="B28" s="190" t="s">
        <v>414</v>
      </c>
      <c r="C28" s="190" t="s">
        <v>42</v>
      </c>
      <c r="D28" s="211">
        <v>2583.65</v>
      </c>
      <c r="E28" s="212">
        <v>0</v>
      </c>
      <c r="F28" s="224">
        <f t="shared" si="2"/>
        <v>2583.65</v>
      </c>
    </row>
    <row r="29" spans="1:7" ht="15" customHeight="1">
      <c r="B29" s="190" t="s">
        <v>43</v>
      </c>
      <c r="C29" s="190" t="s">
        <v>44</v>
      </c>
      <c r="D29" s="211">
        <v>83340</v>
      </c>
      <c r="E29" s="212">
        <v>0</v>
      </c>
      <c r="F29" s="225">
        <f t="shared" si="2"/>
        <v>83340</v>
      </c>
    </row>
    <row r="30" spans="1:7" ht="15" customHeight="1">
      <c r="B30" s="190" t="s">
        <v>46</v>
      </c>
      <c r="C30" s="190" t="s">
        <v>47</v>
      </c>
      <c r="D30" s="211">
        <v>1514400.62</v>
      </c>
      <c r="E30" s="212">
        <v>0</v>
      </c>
      <c r="F30" s="227">
        <f t="shared" si="2"/>
        <v>1514400.62</v>
      </c>
    </row>
    <row r="31" spans="1:7" ht="15" customHeight="1">
      <c r="B31" s="190" t="s">
        <v>34</v>
      </c>
      <c r="C31" s="190" t="s">
        <v>35</v>
      </c>
      <c r="D31" s="211">
        <v>156562.13</v>
      </c>
      <c r="E31" s="212">
        <v>0</v>
      </c>
      <c r="F31" s="220">
        <f t="shared" si="2"/>
        <v>156562.13</v>
      </c>
    </row>
    <row r="32" spans="1:7" ht="15" customHeight="1">
      <c r="B32" s="190" t="s">
        <v>49</v>
      </c>
      <c r="C32" s="190" t="s">
        <v>50</v>
      </c>
      <c r="D32" s="211">
        <v>64635.81</v>
      </c>
      <c r="E32" s="212">
        <v>0</v>
      </c>
      <c r="F32" s="227">
        <f t="shared" si="2"/>
        <v>64635.81</v>
      </c>
    </row>
    <row r="33" spans="2:7" ht="15" customHeight="1">
      <c r="B33" s="190" t="s">
        <v>52</v>
      </c>
      <c r="C33" s="190" t="s">
        <v>53</v>
      </c>
      <c r="D33" s="211">
        <v>30000</v>
      </c>
      <c r="E33" s="212">
        <v>0</v>
      </c>
      <c r="F33" s="223">
        <f t="shared" si="2"/>
        <v>30000</v>
      </c>
      <c r="G33" s="219"/>
    </row>
    <row r="34" spans="2:7" ht="15" customHeight="1">
      <c r="B34" s="190" t="s">
        <v>55</v>
      </c>
      <c r="C34" s="190" t="s">
        <v>56</v>
      </c>
      <c r="D34" s="211">
        <v>3000</v>
      </c>
      <c r="E34" s="212">
        <v>0</v>
      </c>
      <c r="F34" s="227">
        <f t="shared" si="2"/>
        <v>3000</v>
      </c>
      <c r="G34" s="219"/>
    </row>
    <row r="35" spans="2:7">
      <c r="B35" s="191" t="s">
        <v>57</v>
      </c>
      <c r="C35" s="191" t="s">
        <v>58</v>
      </c>
      <c r="D35" s="213">
        <f>SUM(D9:D34)</f>
        <v>29810396.68999999</v>
      </c>
      <c r="E35" s="213">
        <f>SUM(E9:E34)</f>
        <v>29810396.68999999</v>
      </c>
      <c r="F35" s="213">
        <f>SUM(F9:F34)</f>
        <v>-6.4028427004814148E-10</v>
      </c>
    </row>
    <row r="36" spans="2:7" ht="15.75" customHeight="1"/>
    <row r="38" spans="2:7">
      <c r="D38" s="219"/>
    </row>
    <row r="39" spans="2:7">
      <c r="B39" s="200"/>
      <c r="C39" s="200"/>
      <c r="D39" s="78"/>
      <c r="E39" s="200"/>
      <c r="F39" s="154"/>
    </row>
    <row r="40" spans="2:7" ht="15.75">
      <c r="B40" s="152" t="s">
        <v>411</v>
      </c>
      <c r="C40" s="173"/>
      <c r="D40" s="78"/>
      <c r="E40" s="309" t="s">
        <v>152</v>
      </c>
      <c r="F40" s="309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200"/>
      <c r="C45" s="200"/>
      <c r="D45" s="78"/>
      <c r="E45" s="200"/>
      <c r="F45" s="154"/>
    </row>
    <row r="46" spans="2:7">
      <c r="B46" s="155" t="s">
        <v>412</v>
      </c>
      <c r="C46" s="78"/>
      <c r="D46" s="78"/>
      <c r="E46" s="309" t="s">
        <v>413</v>
      </c>
      <c r="F46" s="309"/>
    </row>
    <row r="47" spans="2:7">
      <c r="B47" s="209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C5" sqref="C5:G5"/>
    </sheetView>
  </sheetViews>
  <sheetFormatPr baseColWidth="10" defaultColWidth="11.42578125" defaultRowHeight="15"/>
  <cols>
    <col min="1" max="1" width="7.5703125" style="135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07" t="s">
        <v>0</v>
      </c>
      <c r="D2" s="307"/>
      <c r="E2" s="307"/>
      <c r="F2" s="307"/>
      <c r="G2" s="307"/>
      <c r="H2" s="39"/>
    </row>
    <row r="3" spans="1:10" ht="15.75">
      <c r="C3" s="307" t="s">
        <v>66</v>
      </c>
      <c r="D3" s="307"/>
      <c r="E3" s="307"/>
      <c r="F3" s="307"/>
      <c r="G3" s="307"/>
      <c r="H3" s="39"/>
    </row>
    <row r="4" spans="1:10" ht="15.75">
      <c r="C4" s="307" t="s">
        <v>452</v>
      </c>
      <c r="D4" s="307"/>
      <c r="E4" s="307"/>
      <c r="F4" s="307"/>
      <c r="G4" s="307"/>
      <c r="H4" s="39"/>
      <c r="I4" s="39"/>
      <c r="J4" s="39"/>
    </row>
    <row r="5" spans="1:10" ht="15.75">
      <c r="C5" s="307" t="s">
        <v>2</v>
      </c>
      <c r="D5" s="307"/>
      <c r="E5" s="307"/>
      <c r="F5" s="307"/>
      <c r="G5" s="307"/>
      <c r="H5" s="39"/>
    </row>
    <row r="6" spans="1:10">
      <c r="C6" s="61"/>
      <c r="D6" s="137"/>
      <c r="E6" s="61"/>
      <c r="F6" s="61"/>
    </row>
    <row r="7" spans="1:10">
      <c r="A7" s="135" t="s">
        <v>67</v>
      </c>
      <c r="C7" s="140" t="s">
        <v>68</v>
      </c>
      <c r="D7" s="141"/>
      <c r="E7" s="158">
        <v>2023</v>
      </c>
      <c r="F7" s="142"/>
    </row>
    <row r="8" spans="1:10">
      <c r="C8" s="140" t="s">
        <v>69</v>
      </c>
      <c r="D8" s="141"/>
      <c r="E8" s="142"/>
      <c r="F8" s="142"/>
    </row>
    <row r="9" spans="1:10">
      <c r="A9" s="135" t="s">
        <v>70</v>
      </c>
      <c r="C9" s="61"/>
      <c r="D9" s="61" t="s">
        <v>71</v>
      </c>
      <c r="E9" s="161">
        <v>15751973.110000007</v>
      </c>
      <c r="F9" s="147"/>
    </row>
    <row r="10" spans="1:10" customFormat="1">
      <c r="A10" s="159" t="s">
        <v>72</v>
      </c>
      <c r="B10" s="67"/>
      <c r="C10" s="160"/>
      <c r="D10" s="61" t="s">
        <v>73</v>
      </c>
      <c r="E10" s="161"/>
      <c r="F10" s="161"/>
      <c r="G10" s="67"/>
    </row>
    <row r="11" spans="1:10" customFormat="1">
      <c r="A11" s="159" t="s">
        <v>74</v>
      </c>
      <c r="B11" s="67"/>
      <c r="C11" s="160"/>
      <c r="D11" s="61" t="s">
        <v>75</v>
      </c>
      <c r="E11" s="161"/>
      <c r="F11" s="161"/>
      <c r="G11" s="67"/>
    </row>
    <row r="12" spans="1:10" customFormat="1">
      <c r="A12" s="159" t="s">
        <v>76</v>
      </c>
      <c r="B12" s="67"/>
      <c r="C12" s="160"/>
      <c r="D12" s="61" t="s">
        <v>77</v>
      </c>
      <c r="E12" s="162">
        <v>4.0000000037252903E-2</v>
      </c>
      <c r="F12" s="162"/>
      <c r="G12" s="67"/>
    </row>
    <row r="13" spans="1:10">
      <c r="A13" s="135" t="s">
        <v>78</v>
      </c>
      <c r="C13" s="61"/>
      <c r="D13" s="61" t="s">
        <v>79</v>
      </c>
      <c r="E13" s="179">
        <v>3417542</v>
      </c>
      <c r="F13" s="143"/>
      <c r="G13" s="163"/>
    </row>
    <row r="14" spans="1:10" customFormat="1">
      <c r="A14" s="159" t="s">
        <v>80</v>
      </c>
      <c r="B14" s="67"/>
      <c r="C14" s="160"/>
      <c r="D14" s="61" t="s">
        <v>81</v>
      </c>
      <c r="E14" s="162">
        <v>0</v>
      </c>
      <c r="F14" s="162"/>
      <c r="G14" s="67"/>
    </row>
    <row r="15" spans="1:10" customFormat="1">
      <c r="A15" s="159" t="s">
        <v>82</v>
      </c>
      <c r="B15" s="67"/>
      <c r="C15" s="160"/>
      <c r="D15" s="61" t="s">
        <v>83</v>
      </c>
      <c r="E15" s="164"/>
      <c r="F15" s="164"/>
      <c r="G15" s="67"/>
    </row>
    <row r="16" spans="1:10">
      <c r="C16" s="140" t="s">
        <v>84</v>
      </c>
      <c r="D16" s="61"/>
      <c r="E16" s="146">
        <f>SUM(E8:E15)</f>
        <v>19169515.150000006</v>
      </c>
      <c r="F16" s="146">
        <f>SUM(F8:F15)</f>
        <v>0</v>
      </c>
    </row>
    <row r="17" spans="1:10">
      <c r="C17" s="140"/>
      <c r="D17" s="61"/>
      <c r="E17" s="165"/>
      <c r="F17" s="165"/>
    </row>
    <row r="18" spans="1:10">
      <c r="C18" s="140" t="s">
        <v>85</v>
      </c>
      <c r="D18" s="61"/>
      <c r="E18" s="147"/>
      <c r="F18" s="147"/>
    </row>
    <row r="19" spans="1:10" customFormat="1">
      <c r="A19" s="159" t="s">
        <v>86</v>
      </c>
      <c r="B19" s="67"/>
      <c r="C19" s="160"/>
      <c r="D19" s="61" t="s">
        <v>87</v>
      </c>
      <c r="E19" s="161">
        <v>0</v>
      </c>
      <c r="F19" s="161"/>
      <c r="G19" s="67"/>
    </row>
    <row r="20" spans="1:10" customFormat="1">
      <c r="A20" s="159" t="s">
        <v>88</v>
      </c>
      <c r="B20" s="67"/>
      <c r="C20" s="160"/>
      <c r="D20" s="166" t="s">
        <v>89</v>
      </c>
      <c r="E20" s="162"/>
      <c r="F20" s="162"/>
      <c r="G20" s="67"/>
    </row>
    <row r="21" spans="1:10" customFormat="1">
      <c r="A21" s="159" t="s">
        <v>90</v>
      </c>
      <c r="B21" s="67"/>
      <c r="C21" s="160"/>
      <c r="D21" s="166" t="s">
        <v>91</v>
      </c>
      <c r="E21" s="162"/>
      <c r="F21" s="162"/>
      <c r="G21" s="67"/>
    </row>
    <row r="22" spans="1:10" customFormat="1">
      <c r="A22" s="159" t="s">
        <v>92</v>
      </c>
      <c r="B22" s="67"/>
      <c r="C22" s="160"/>
      <c r="D22" s="166" t="s">
        <v>93</v>
      </c>
      <c r="E22" s="162">
        <v>0</v>
      </c>
      <c r="F22" s="162"/>
      <c r="G22" s="67"/>
    </row>
    <row r="23" spans="1:10">
      <c r="A23" s="135" t="s">
        <v>94</v>
      </c>
      <c r="C23" s="61"/>
      <c r="D23" s="166" t="s">
        <v>95</v>
      </c>
      <c r="E23" s="145">
        <v>20018407.119999997</v>
      </c>
      <c r="F23" s="143"/>
      <c r="J23" s="171"/>
    </row>
    <row r="24" spans="1:10">
      <c r="A24" s="135" t="s">
        <v>96</v>
      </c>
      <c r="C24" s="61"/>
      <c r="D24" s="166" t="s">
        <v>97</v>
      </c>
      <c r="E24" s="143"/>
      <c r="F24" s="143"/>
      <c r="G24" s="167"/>
      <c r="J24" s="171"/>
    </row>
    <row r="25" spans="1:10" customFormat="1">
      <c r="A25" s="159" t="s">
        <v>98</v>
      </c>
      <c r="B25" s="67"/>
      <c r="C25" s="160"/>
      <c r="D25" s="166" t="s">
        <v>99</v>
      </c>
      <c r="E25" s="162"/>
      <c r="F25" s="162"/>
      <c r="G25" s="78"/>
      <c r="J25" s="53"/>
    </row>
    <row r="26" spans="1:10">
      <c r="C26" s="140" t="s">
        <v>100</v>
      </c>
      <c r="D26" s="61"/>
      <c r="E26" s="146">
        <f>SUM(E19:E25)</f>
        <v>20018407.119999997</v>
      </c>
      <c r="F26" s="146">
        <f>SUM(F19:F25)</f>
        <v>0</v>
      </c>
      <c r="J26" s="171"/>
    </row>
    <row r="27" spans="1:10">
      <c r="C27" s="140"/>
      <c r="D27" s="61"/>
      <c r="E27" s="165"/>
      <c r="F27" s="165"/>
      <c r="J27" s="171"/>
    </row>
    <row r="28" spans="1:10">
      <c r="C28" s="140" t="s">
        <v>101</v>
      </c>
      <c r="D28" s="61"/>
      <c r="E28" s="150">
        <f>SUM(E26,E16)</f>
        <v>39187922.270000003</v>
      </c>
      <c r="F28" s="150">
        <f>SUM(F26,F16)</f>
        <v>0</v>
      </c>
      <c r="I28" s="172"/>
    </row>
    <row r="29" spans="1:10">
      <c r="C29" s="61"/>
      <c r="D29" s="61" t="s">
        <v>102</v>
      </c>
      <c r="E29" s="147"/>
      <c r="F29" s="147"/>
    </row>
    <row r="30" spans="1:10">
      <c r="C30" s="140" t="s">
        <v>103</v>
      </c>
      <c r="D30" s="61"/>
      <c r="E30" s="147"/>
      <c r="F30" s="147"/>
    </row>
    <row r="31" spans="1:10">
      <c r="C31" s="140" t="s">
        <v>104</v>
      </c>
      <c r="D31" s="61"/>
      <c r="E31" s="148"/>
      <c r="F31" s="148"/>
    </row>
    <row r="32" spans="1:10" customFormat="1">
      <c r="A32" s="159" t="s">
        <v>105</v>
      </c>
      <c r="B32" s="67"/>
      <c r="C32" s="160"/>
      <c r="D32" s="61" t="s">
        <v>106</v>
      </c>
      <c r="E32" s="161">
        <v>0</v>
      </c>
      <c r="F32" s="161"/>
      <c r="G32" s="67"/>
    </row>
    <row r="33" spans="1:7">
      <c r="A33" s="135" t="s">
        <v>107</v>
      </c>
      <c r="C33" s="61"/>
      <c r="D33" s="61" t="s">
        <v>108</v>
      </c>
      <c r="E33" s="143">
        <v>3264323.14</v>
      </c>
      <c r="F33" s="143"/>
      <c r="G33" s="80"/>
    </row>
    <row r="34" spans="1:7" customFormat="1">
      <c r="A34" s="159" t="s">
        <v>109</v>
      </c>
      <c r="B34" s="67"/>
      <c r="C34" s="160"/>
      <c r="D34" s="61" t="s">
        <v>110</v>
      </c>
      <c r="E34" s="162"/>
      <c r="F34" s="162"/>
      <c r="G34" s="67"/>
    </row>
    <row r="35" spans="1:7" customFormat="1">
      <c r="A35" s="159" t="s">
        <v>111</v>
      </c>
      <c r="B35" s="67"/>
      <c r="C35" s="160"/>
      <c r="D35" s="61" t="s">
        <v>112</v>
      </c>
      <c r="E35" s="162"/>
      <c r="F35" s="162"/>
      <c r="G35" s="67"/>
    </row>
    <row r="36" spans="1:7" customFormat="1">
      <c r="A36" s="159" t="s">
        <v>113</v>
      </c>
      <c r="B36" s="67"/>
      <c r="C36" s="160"/>
      <c r="D36" s="61" t="s">
        <v>114</v>
      </c>
      <c r="E36" s="161">
        <v>343282.23</v>
      </c>
      <c r="F36" s="161"/>
      <c r="G36" s="67"/>
    </row>
    <row r="37" spans="1:7" customFormat="1">
      <c r="A37" s="159" t="s">
        <v>115</v>
      </c>
      <c r="B37" s="67"/>
      <c r="C37" s="160"/>
      <c r="D37" s="61" t="s">
        <v>116</v>
      </c>
      <c r="E37" s="161">
        <v>132886.54</v>
      </c>
      <c r="F37" s="161"/>
      <c r="G37" s="67"/>
    </row>
    <row r="38" spans="1:7" customFormat="1">
      <c r="A38" s="159" t="s">
        <v>117</v>
      </c>
      <c r="B38" s="67"/>
      <c r="C38" s="160"/>
      <c r="D38" s="61" t="s">
        <v>118</v>
      </c>
      <c r="E38" s="164">
        <v>6330088.25</v>
      </c>
      <c r="F38" s="161"/>
      <c r="G38" s="67"/>
    </row>
    <row r="39" spans="1:7" customFormat="1">
      <c r="A39" s="159" t="s">
        <v>119</v>
      </c>
      <c r="B39" s="67"/>
      <c r="C39" s="160"/>
      <c r="D39" s="61" t="s">
        <v>120</v>
      </c>
      <c r="E39" s="161"/>
      <c r="F39" s="161"/>
      <c r="G39" s="67"/>
    </row>
    <row r="40" spans="1:7" customFormat="1">
      <c r="A40" s="159" t="s">
        <v>121</v>
      </c>
      <c r="B40" s="67"/>
      <c r="C40" s="160"/>
      <c r="D40" s="61" t="s">
        <v>122</v>
      </c>
      <c r="E40" s="164"/>
      <c r="F40" s="162"/>
      <c r="G40" s="67"/>
    </row>
    <row r="41" spans="1:7">
      <c r="C41" s="140" t="s">
        <v>123</v>
      </c>
      <c r="D41" s="61"/>
      <c r="E41" s="165">
        <f>SUM(E32:E40)</f>
        <v>10070580.16</v>
      </c>
      <c r="F41" s="165">
        <f>SUM(F32:F40)</f>
        <v>0</v>
      </c>
      <c r="G41" s="80"/>
    </row>
    <row r="42" spans="1:7">
      <c r="C42" s="140"/>
      <c r="D42" s="61"/>
      <c r="E42" s="165"/>
      <c r="F42" s="143"/>
    </row>
    <row r="43" spans="1:7" customFormat="1">
      <c r="A43" s="159"/>
      <c r="B43" s="67"/>
      <c r="C43" s="168" t="s">
        <v>124</v>
      </c>
      <c r="D43" s="160"/>
      <c r="E43" s="169"/>
      <c r="F43" s="169"/>
      <c r="G43" s="67"/>
    </row>
    <row r="44" spans="1:7" customFormat="1">
      <c r="A44" s="159" t="s">
        <v>125</v>
      </c>
      <c r="B44" s="67"/>
      <c r="C44" s="160"/>
      <c r="D44" s="61" t="s">
        <v>126</v>
      </c>
      <c r="E44" s="161"/>
      <c r="F44" s="161"/>
      <c r="G44" s="67"/>
    </row>
    <row r="45" spans="1:7" customFormat="1">
      <c r="A45" s="159" t="s">
        <v>127</v>
      </c>
      <c r="B45" s="67"/>
      <c r="C45" s="160"/>
      <c r="D45" s="61" t="s">
        <v>128</v>
      </c>
      <c r="E45" s="161"/>
      <c r="F45" s="161"/>
      <c r="G45" s="67"/>
    </row>
    <row r="46" spans="1:7" customFormat="1">
      <c r="A46" s="159" t="s">
        <v>129</v>
      </c>
      <c r="B46" s="67"/>
      <c r="C46" s="160"/>
      <c r="D46" s="61" t="s">
        <v>130</v>
      </c>
      <c r="E46" s="161"/>
      <c r="F46" s="161"/>
      <c r="G46" s="67"/>
    </row>
    <row r="47" spans="1:7" customFormat="1">
      <c r="A47" s="159" t="s">
        <v>131</v>
      </c>
      <c r="B47" s="67"/>
      <c r="C47" s="160"/>
      <c r="D47" s="61" t="s">
        <v>132</v>
      </c>
      <c r="E47" s="161"/>
      <c r="F47" s="161"/>
      <c r="G47" s="67"/>
    </row>
    <row r="48" spans="1:7" customFormat="1">
      <c r="A48" s="159" t="s">
        <v>133</v>
      </c>
      <c r="B48" s="67"/>
      <c r="C48" s="160"/>
      <c r="D48" s="61" t="s">
        <v>134</v>
      </c>
      <c r="E48" s="164"/>
      <c r="F48" s="161"/>
      <c r="G48" s="67"/>
    </row>
    <row r="49" spans="1:8" customFormat="1">
      <c r="A49" s="159" t="s">
        <v>135</v>
      </c>
      <c r="B49" s="67"/>
      <c r="C49" s="160"/>
      <c r="D49" s="61" t="s">
        <v>136</v>
      </c>
      <c r="E49" s="161"/>
      <c r="F49" s="161"/>
      <c r="G49" s="67"/>
    </row>
    <row r="50" spans="1:8" customFormat="1" ht="16.5" customHeight="1">
      <c r="A50" s="159"/>
      <c r="B50" s="67"/>
      <c r="C50" s="168" t="s">
        <v>137</v>
      </c>
      <c r="D50" s="160"/>
      <c r="E50" s="146">
        <f>+E44+E48</f>
        <v>0</v>
      </c>
      <c r="F50" s="143"/>
      <c r="G50" s="67"/>
    </row>
    <row r="51" spans="1:8">
      <c r="C51" s="140" t="s">
        <v>138</v>
      </c>
      <c r="D51" s="61"/>
      <c r="E51" s="165">
        <f>+E41+E50</f>
        <v>10070580.16</v>
      </c>
      <c r="F51" s="146">
        <f>SUM(F41,F50)</f>
        <v>0</v>
      </c>
    </row>
    <row r="52" spans="1:8">
      <c r="C52" s="140"/>
      <c r="D52" s="61"/>
      <c r="E52" s="143"/>
      <c r="F52" s="147"/>
    </row>
    <row r="53" spans="1:8">
      <c r="C53" s="140" t="s">
        <v>139</v>
      </c>
      <c r="D53" s="61"/>
      <c r="E53" s="147"/>
      <c r="F53" s="147"/>
    </row>
    <row r="54" spans="1:8" customFormat="1">
      <c r="A54" s="159" t="s">
        <v>140</v>
      </c>
      <c r="B54" s="67"/>
      <c r="C54" s="168"/>
      <c r="D54" s="61" t="s">
        <v>141</v>
      </c>
      <c r="E54" s="161">
        <v>27480021.469999999</v>
      </c>
      <c r="F54" s="161"/>
      <c r="G54" s="94"/>
    </row>
    <row r="55" spans="1:8" customFormat="1">
      <c r="A55" s="159" t="s">
        <v>142</v>
      </c>
      <c r="B55" s="67"/>
      <c r="C55" s="160"/>
      <c r="D55" s="61" t="s">
        <v>143</v>
      </c>
      <c r="E55" s="161">
        <v>0</v>
      </c>
      <c r="F55" s="161"/>
      <c r="G55" s="67"/>
    </row>
    <row r="56" spans="1:8">
      <c r="A56" s="135" t="s">
        <v>144</v>
      </c>
      <c r="C56" s="61"/>
      <c r="D56" s="61" t="s">
        <v>145</v>
      </c>
      <c r="E56" s="150">
        <f>'ERF SRS'!F29</f>
        <v>1637320.6000000006</v>
      </c>
      <c r="F56" s="147"/>
    </row>
    <row r="57" spans="1:8">
      <c r="A57" s="135" t="s">
        <v>146</v>
      </c>
      <c r="C57" s="61"/>
      <c r="D57" s="61" t="s">
        <v>147</v>
      </c>
      <c r="E57" s="238"/>
      <c r="F57" s="145"/>
      <c r="G57" s="80"/>
    </row>
    <row r="58" spans="1:8" customFormat="1">
      <c r="A58" s="159" t="s">
        <v>148</v>
      </c>
      <c r="B58" s="67"/>
      <c r="C58" s="160"/>
      <c r="D58" s="61" t="s">
        <v>149</v>
      </c>
      <c r="E58" s="143"/>
      <c r="F58" s="143"/>
      <c r="G58" s="67"/>
      <c r="H58" s="238"/>
    </row>
    <row r="59" spans="1:8">
      <c r="C59" s="140" t="s">
        <v>150</v>
      </c>
      <c r="D59" s="61"/>
      <c r="E59" s="146">
        <f>+E54+E56+E57</f>
        <v>29117342.07</v>
      </c>
      <c r="F59" s="146"/>
    </row>
    <row r="60" spans="1:8">
      <c r="C60" s="140"/>
      <c r="D60" s="61"/>
      <c r="E60" s="142"/>
      <c r="F60" s="142"/>
    </row>
    <row r="61" spans="1:8">
      <c r="C61" s="140" t="s">
        <v>151</v>
      </c>
      <c r="D61" s="61"/>
      <c r="E61" s="150">
        <f>+E59+E41</f>
        <v>39187922.230000004</v>
      </c>
      <c r="F61" s="150">
        <f>+F51+F59</f>
        <v>0</v>
      </c>
      <c r="G61" s="110"/>
      <c r="H61" s="239">
        <f>E28-E61</f>
        <v>3.9999999105930328E-2</v>
      </c>
    </row>
    <row r="62" spans="1:8">
      <c r="C62" s="140"/>
      <c r="D62" s="61"/>
      <c r="E62" s="165"/>
      <c r="F62" s="165"/>
      <c r="G62" s="110"/>
    </row>
    <row r="63" spans="1:8">
      <c r="E63" s="170"/>
      <c r="F63" s="80"/>
    </row>
    <row r="65" spans="4:8">
      <c r="D65" s="200"/>
      <c r="G65" s="200"/>
      <c r="H65" s="154"/>
    </row>
    <row r="66" spans="4:8" ht="15.75">
      <c r="D66" s="152" t="s">
        <v>411</v>
      </c>
      <c r="E66" s="173"/>
      <c r="G66" s="309" t="s">
        <v>152</v>
      </c>
      <c r="H66" s="309"/>
    </row>
    <row r="67" spans="4:8">
      <c r="E67" s="80"/>
    </row>
    <row r="71" spans="4:8">
      <c r="G71" s="200"/>
      <c r="H71" s="154"/>
    </row>
    <row r="72" spans="4:8">
      <c r="D72" s="201" t="s">
        <v>412</v>
      </c>
      <c r="G72" s="309" t="s">
        <v>413</v>
      </c>
      <c r="H72" s="309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B6" sqref="B6:H6"/>
    </sheetView>
  </sheetViews>
  <sheetFormatPr baseColWidth="10" defaultColWidth="11.42578125" defaultRowHeight="15"/>
  <cols>
    <col min="1" max="1" width="5.42578125" style="135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6"/>
      <c r="B1" s="61"/>
      <c r="C1" s="61"/>
      <c r="D1" s="61"/>
      <c r="E1" s="61"/>
      <c r="F1" s="61"/>
      <c r="G1" s="61"/>
      <c r="H1" s="61"/>
    </row>
    <row r="2" spans="1:10">
      <c r="A2" s="136"/>
      <c r="B2" s="61"/>
      <c r="C2" s="61"/>
      <c r="D2" s="61"/>
      <c r="E2" s="61"/>
      <c r="F2" s="61"/>
      <c r="G2" s="61"/>
      <c r="H2" s="61"/>
    </row>
    <row r="3" spans="1:10" ht="15.75">
      <c r="A3" s="136"/>
      <c r="B3" s="61"/>
      <c r="C3" s="307" t="s">
        <v>0</v>
      </c>
      <c r="D3" s="307"/>
      <c r="E3" s="307"/>
      <c r="F3" s="307"/>
      <c r="G3" s="307"/>
      <c r="H3" s="307"/>
    </row>
    <row r="4" spans="1:10" ht="15.75">
      <c r="A4" s="136"/>
      <c r="B4" s="307" t="s">
        <v>153</v>
      </c>
      <c r="C4" s="307"/>
      <c r="D4" s="307"/>
      <c r="E4" s="307"/>
      <c r="F4" s="307"/>
      <c r="G4" s="307"/>
      <c r="H4" s="307"/>
    </row>
    <row r="5" spans="1:10" ht="15.75">
      <c r="A5" s="136"/>
      <c r="B5" s="307" t="s">
        <v>453</v>
      </c>
      <c r="C5" s="307"/>
      <c r="D5" s="307"/>
      <c r="E5" s="307"/>
      <c r="F5" s="307"/>
      <c r="G5" s="307"/>
      <c r="H5" s="307"/>
    </row>
    <row r="6" spans="1:10" ht="15.75">
      <c r="A6" s="136"/>
      <c r="B6" s="307" t="s">
        <v>2</v>
      </c>
      <c r="C6" s="307"/>
      <c r="D6" s="307"/>
      <c r="E6" s="307"/>
      <c r="F6" s="307"/>
      <c r="G6" s="307"/>
      <c r="H6" s="307"/>
    </row>
    <row r="7" spans="1:10">
      <c r="A7" s="136"/>
      <c r="B7" s="61"/>
      <c r="C7" s="61"/>
      <c r="D7" s="61"/>
      <c r="E7" s="61"/>
      <c r="F7" s="138"/>
      <c r="G7" s="139"/>
      <c r="H7" s="138">
        <f>+[2]ESF!H7</f>
        <v>2016</v>
      </c>
    </row>
    <row r="8" spans="1:10">
      <c r="A8" s="136"/>
      <c r="B8" s="61"/>
      <c r="C8" s="140" t="s">
        <v>154</v>
      </c>
      <c r="D8" s="141"/>
      <c r="E8" s="141"/>
      <c r="F8" s="138">
        <v>2023</v>
      </c>
      <c r="G8" s="142"/>
      <c r="H8" s="142"/>
      <c r="J8" s="80"/>
    </row>
    <row r="9" spans="1:10">
      <c r="A9" s="136" t="s">
        <v>155</v>
      </c>
      <c r="B9" s="61"/>
      <c r="C9" s="61"/>
      <c r="D9" s="61" t="s">
        <v>156</v>
      </c>
      <c r="E9" s="61"/>
      <c r="F9" s="143"/>
      <c r="G9" s="144"/>
      <c r="H9" s="143"/>
      <c r="J9" s="80"/>
    </row>
    <row r="10" spans="1:10">
      <c r="A10" s="136" t="s">
        <v>157</v>
      </c>
      <c r="B10" s="61"/>
      <c r="C10" s="61"/>
      <c r="D10" s="61" t="s">
        <v>158</v>
      </c>
      <c r="E10" s="61"/>
      <c r="F10" s="143">
        <v>7920247.96</v>
      </c>
      <c r="G10" s="144"/>
      <c r="H10" s="143"/>
      <c r="J10" s="80"/>
    </row>
    <row r="11" spans="1:10">
      <c r="A11" s="136" t="s">
        <v>159</v>
      </c>
      <c r="B11" s="61"/>
      <c r="C11" s="61"/>
      <c r="D11" s="61" t="s">
        <v>160</v>
      </c>
      <c r="E11" s="61"/>
      <c r="F11" s="143"/>
      <c r="G11" s="144"/>
      <c r="H11" s="143"/>
      <c r="J11" s="80"/>
    </row>
    <row r="12" spans="1:10">
      <c r="A12" s="136" t="s">
        <v>161</v>
      </c>
      <c r="B12" s="61"/>
      <c r="C12" s="61"/>
      <c r="D12" s="61" t="s">
        <v>162</v>
      </c>
      <c r="E12" s="61"/>
      <c r="F12" s="145"/>
      <c r="G12" s="144"/>
      <c r="H12" s="143"/>
      <c r="J12" s="80"/>
    </row>
    <row r="13" spans="1:10">
      <c r="A13" s="136"/>
      <c r="B13" s="61"/>
      <c r="C13" s="140" t="s">
        <v>163</v>
      </c>
      <c r="D13" s="61"/>
      <c r="E13" s="61"/>
      <c r="F13" s="146">
        <f>SUM(F9:F12)</f>
        <v>7920247.96</v>
      </c>
      <c r="G13" s="144"/>
      <c r="H13" s="146">
        <f>SUM(H9:H12)</f>
        <v>0</v>
      </c>
      <c r="J13" s="80"/>
    </row>
    <row r="14" spans="1:10">
      <c r="A14" s="136"/>
      <c r="B14" s="61"/>
      <c r="C14" s="61"/>
      <c r="D14" s="61" t="s">
        <v>102</v>
      </c>
      <c r="E14" s="61"/>
      <c r="F14" s="147"/>
      <c r="G14" s="147"/>
      <c r="H14" s="147"/>
    </row>
    <row r="15" spans="1:10">
      <c r="A15" s="136"/>
      <c r="B15" s="61"/>
      <c r="C15" s="140" t="s">
        <v>164</v>
      </c>
      <c r="D15" s="61"/>
      <c r="E15" s="61"/>
      <c r="F15" s="148"/>
      <c r="G15" s="148"/>
      <c r="H15" s="148"/>
      <c r="J15" s="80"/>
    </row>
    <row r="16" spans="1:10">
      <c r="A16" s="136" t="s">
        <v>165</v>
      </c>
      <c r="B16" s="61"/>
      <c r="C16" s="61"/>
      <c r="D16" s="61" t="s">
        <v>166</v>
      </c>
      <c r="E16" s="61"/>
      <c r="F16" s="229">
        <v>3549451.54</v>
      </c>
      <c r="G16" s="147"/>
      <c r="H16" s="147"/>
      <c r="J16" s="80"/>
    </row>
    <row r="17" spans="1:13">
      <c r="A17" s="136" t="s">
        <v>167</v>
      </c>
      <c r="B17" s="61"/>
      <c r="C17" s="61"/>
      <c r="D17" s="61" t="s">
        <v>168</v>
      </c>
      <c r="E17" s="61"/>
      <c r="F17" s="229"/>
      <c r="G17" s="148"/>
      <c r="H17" s="147"/>
      <c r="J17" s="80"/>
    </row>
    <row r="18" spans="1:13">
      <c r="A18" s="136" t="s">
        <v>169</v>
      </c>
      <c r="B18" s="61"/>
      <c r="C18" s="61"/>
      <c r="D18" s="61" t="s">
        <v>170</v>
      </c>
      <c r="E18" s="61"/>
      <c r="F18" s="229">
        <v>2034937.8599999999</v>
      </c>
      <c r="G18" s="148"/>
      <c r="H18" s="147"/>
      <c r="J18" s="80"/>
      <c r="K18" s="156"/>
      <c r="M18" s="157"/>
    </row>
    <row r="19" spans="1:13">
      <c r="A19" s="136" t="s">
        <v>171</v>
      </c>
      <c r="B19" s="61"/>
      <c r="C19" s="61"/>
      <c r="D19" s="61" t="s">
        <v>172</v>
      </c>
      <c r="E19" s="61"/>
      <c r="F19" s="230"/>
      <c r="G19" s="148"/>
      <c r="H19" s="147"/>
      <c r="J19" s="284"/>
    </row>
    <row r="20" spans="1:13">
      <c r="A20" s="136" t="s">
        <v>173</v>
      </c>
      <c r="B20" s="61"/>
      <c r="C20" s="61"/>
      <c r="D20" s="61" t="s">
        <v>174</v>
      </c>
      <c r="E20" s="61"/>
      <c r="F20" s="229">
        <v>219170.68</v>
      </c>
      <c r="G20" s="148"/>
      <c r="H20" s="147"/>
      <c r="J20" s="80"/>
    </row>
    <row r="21" spans="1:13">
      <c r="A21" s="136" t="s">
        <v>175</v>
      </c>
      <c r="B21" s="61"/>
      <c r="C21" s="61"/>
      <c r="D21" s="61" t="s">
        <v>176</v>
      </c>
      <c r="E21" s="61"/>
      <c r="F21" s="230">
        <v>468150.68</v>
      </c>
      <c r="G21" s="148"/>
      <c r="H21" s="145"/>
      <c r="I21" s="80"/>
      <c r="J21" s="80"/>
      <c r="K21" s="156"/>
      <c r="M21" s="157"/>
    </row>
    <row r="22" spans="1:13">
      <c r="A22" s="136" t="s">
        <v>177</v>
      </c>
      <c r="B22" s="61"/>
      <c r="C22" s="61"/>
      <c r="D22" s="61" t="s">
        <v>178</v>
      </c>
      <c r="E22" s="61"/>
      <c r="F22" s="179">
        <v>11216.6</v>
      </c>
      <c r="G22" s="148"/>
      <c r="H22" s="147" t="e">
        <f>SUMIF([2]BC!B:B,[2]ERF!A22,[2]BC!G:G)</f>
        <v>#VALUE!</v>
      </c>
      <c r="J22" s="80"/>
    </row>
    <row r="23" spans="1:13">
      <c r="A23" s="136"/>
      <c r="B23" s="61"/>
      <c r="C23" s="140" t="s">
        <v>179</v>
      </c>
      <c r="D23" s="61"/>
      <c r="E23" s="61"/>
      <c r="F23" s="146">
        <f>SUM(F16:F22)</f>
        <v>6282927.3599999994</v>
      </c>
      <c r="G23" s="144"/>
      <c r="H23" s="146" t="e">
        <f>SUM(H16:H22)</f>
        <v>#VALUE!</v>
      </c>
      <c r="I23" s="80"/>
      <c r="J23" s="80"/>
    </row>
    <row r="24" spans="1:13">
      <c r="A24" s="136"/>
      <c r="B24" s="61"/>
      <c r="C24" s="149"/>
      <c r="D24" s="61"/>
      <c r="E24" s="61"/>
      <c r="F24" s="147"/>
      <c r="G24" s="147"/>
      <c r="H24" s="147"/>
      <c r="J24" s="80"/>
    </row>
    <row r="25" spans="1:13">
      <c r="A25" s="136" t="s">
        <v>180</v>
      </c>
      <c r="B25" s="61"/>
      <c r="C25" s="61"/>
      <c r="D25" s="61" t="s">
        <v>181</v>
      </c>
      <c r="E25" s="61"/>
      <c r="F25" s="147">
        <v>0</v>
      </c>
      <c r="G25" s="148"/>
      <c r="H25" s="147">
        <v>0</v>
      </c>
      <c r="J25" s="80"/>
    </row>
    <row r="26" spans="1:13">
      <c r="A26" s="136"/>
      <c r="B26" s="61"/>
      <c r="C26" s="61"/>
      <c r="D26" s="61"/>
      <c r="E26" s="61"/>
      <c r="F26" s="147"/>
      <c r="G26" s="148"/>
      <c r="H26" s="147"/>
      <c r="J26" s="80"/>
    </row>
    <row r="27" spans="1:13">
      <c r="A27" s="136" t="s">
        <v>182</v>
      </c>
      <c r="B27" s="61"/>
      <c r="C27" s="61"/>
      <c r="D27" s="61" t="s">
        <v>183</v>
      </c>
      <c r="E27" s="61"/>
      <c r="F27" s="143">
        <v>0</v>
      </c>
      <c r="G27" s="148"/>
      <c r="H27" s="143">
        <v>0</v>
      </c>
      <c r="J27" s="80"/>
    </row>
    <row r="28" spans="1:13">
      <c r="A28" s="136"/>
      <c r="B28" s="61"/>
      <c r="C28" s="61"/>
      <c r="D28" s="61"/>
      <c r="E28" s="61"/>
      <c r="F28" s="143"/>
      <c r="G28" s="148"/>
      <c r="H28" s="143"/>
    </row>
    <row r="29" spans="1:13">
      <c r="A29" s="136"/>
      <c r="B29" s="61"/>
      <c r="C29" s="140" t="s">
        <v>145</v>
      </c>
      <c r="D29" s="61"/>
      <c r="E29" s="61"/>
      <c r="F29" s="150">
        <f>+F13-F23+F25+F27</f>
        <v>1637320.6000000006</v>
      </c>
      <c r="G29" s="144"/>
      <c r="H29" s="150" t="e">
        <f>+H13-H23+H25+H27</f>
        <v>#VALUE!</v>
      </c>
      <c r="J29" s="80"/>
    </row>
    <row r="30" spans="1:13">
      <c r="A30" s="136"/>
      <c r="B30" s="61"/>
      <c r="C30" s="140"/>
      <c r="D30" s="61"/>
      <c r="E30" s="61"/>
      <c r="F30" s="147"/>
      <c r="G30" s="147"/>
      <c r="H30" s="147"/>
    </row>
    <row r="31" spans="1:13">
      <c r="A31" s="136"/>
      <c r="B31" s="61"/>
      <c r="C31" s="149" t="s">
        <v>184</v>
      </c>
      <c r="D31" s="61"/>
      <c r="E31" s="61"/>
      <c r="F31" s="147"/>
      <c r="G31" s="147"/>
      <c r="H31" s="147"/>
      <c r="J31" s="80"/>
    </row>
    <row r="32" spans="1:13">
      <c r="A32" s="136" t="s">
        <v>185</v>
      </c>
      <c r="B32" s="61"/>
      <c r="C32" s="140"/>
      <c r="D32" s="61" t="s">
        <v>186</v>
      </c>
      <c r="E32" s="61"/>
      <c r="F32" s="147">
        <v>0</v>
      </c>
      <c r="G32" s="148"/>
      <c r="H32" s="147">
        <v>0</v>
      </c>
      <c r="J32" s="80"/>
    </row>
    <row r="33" spans="1:10">
      <c r="A33" s="136" t="s">
        <v>187</v>
      </c>
      <c r="B33" s="61"/>
      <c r="C33" s="61"/>
      <c r="D33" s="61" t="s">
        <v>188</v>
      </c>
      <c r="E33" s="61"/>
      <c r="F33" s="145">
        <v>0</v>
      </c>
      <c r="G33" s="148"/>
      <c r="H33" s="145">
        <v>0</v>
      </c>
      <c r="J33" s="80"/>
    </row>
    <row r="34" spans="1:10">
      <c r="A34" s="136"/>
      <c r="B34" s="61"/>
      <c r="C34" s="140"/>
      <c r="D34" s="61"/>
      <c r="E34" s="61"/>
      <c r="F34" s="150">
        <f>SUM(F32:F33)</f>
        <v>0</v>
      </c>
      <c r="G34" s="151"/>
      <c r="H34" s="150">
        <f>SUM(H32:H33)</f>
        <v>0</v>
      </c>
      <c r="J34" s="80"/>
    </row>
    <row r="35" spans="1:10">
      <c r="A35" s="136"/>
      <c r="B35" s="61"/>
      <c r="C35" s="140"/>
      <c r="D35" s="61"/>
      <c r="E35" s="61"/>
      <c r="F35" s="147"/>
      <c r="G35" s="147"/>
      <c r="H35" s="147"/>
    </row>
    <row r="36" spans="1:10">
      <c r="D36" s="200"/>
      <c r="G36" s="153"/>
      <c r="H36" s="154"/>
    </row>
    <row r="37" spans="1:10" ht="15.75">
      <c r="D37" s="152" t="s">
        <v>411</v>
      </c>
      <c r="E37" s="173"/>
      <c r="G37" s="309"/>
      <c r="H37" s="309"/>
    </row>
    <row r="38" spans="1:10">
      <c r="E38" s="80"/>
      <c r="H38" s="77"/>
    </row>
    <row r="39" spans="1:10">
      <c r="G39" s="153"/>
      <c r="H39" s="154"/>
    </row>
    <row r="40" spans="1:10">
      <c r="D40" s="201" t="s">
        <v>412</v>
      </c>
      <c r="G40" s="309"/>
      <c r="H40" s="309"/>
    </row>
    <row r="41" spans="1:10">
      <c r="H41" s="77"/>
    </row>
    <row r="42" spans="1:10">
      <c r="D42" s="155"/>
      <c r="E42" s="310"/>
      <c r="F42" s="310"/>
      <c r="G42" s="310"/>
      <c r="H42" s="310"/>
    </row>
    <row r="43" spans="1:10">
      <c r="D43" s="200"/>
      <c r="E43" s="154"/>
      <c r="H43" s="77"/>
    </row>
    <row r="44" spans="1:10">
      <c r="D44" s="309" t="s">
        <v>152</v>
      </c>
      <c r="E44" s="309"/>
    </row>
    <row r="45" spans="1:10">
      <c r="E45" s="77"/>
    </row>
    <row r="46" spans="1:10">
      <c r="D46" s="200"/>
      <c r="E46" s="154"/>
    </row>
    <row r="47" spans="1:10">
      <c r="D47" s="309" t="s">
        <v>413</v>
      </c>
      <c r="E47" s="309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0.85546875" style="119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23.140625" style="119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M1" s="127"/>
    </row>
    <row r="2" spans="1:16" s="118" customFormat="1">
      <c r="A2" s="311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127"/>
      <c r="M2" s="127"/>
    </row>
    <row r="3" spans="1:16" s="118" customFormat="1">
      <c r="A3" s="312" t="s">
        <v>189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M3" s="127"/>
    </row>
    <row r="4" spans="1:16" s="118" customFormat="1">
      <c r="A4" s="311" t="s">
        <v>454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M4" s="127"/>
    </row>
    <row r="5" spans="1:16" s="118" customFormat="1">
      <c r="A5" s="311" t="s">
        <v>2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M5" s="127"/>
    </row>
    <row r="6" spans="1:16" s="118" customFormat="1">
      <c r="A6" s="244" t="s">
        <v>190</v>
      </c>
      <c r="B6" s="245"/>
      <c r="C6" s="246"/>
      <c r="D6" s="247"/>
      <c r="E6" s="245"/>
      <c r="F6" s="247"/>
      <c r="G6" s="245"/>
      <c r="H6" s="245"/>
      <c r="I6" s="248"/>
      <c r="J6" s="248"/>
      <c r="K6" s="246"/>
      <c r="M6" s="127"/>
    </row>
    <row r="7" spans="1:16" s="118" customFormat="1" ht="12" thickBot="1">
      <c r="A7" s="245"/>
      <c r="B7" s="245"/>
      <c r="C7" s="249" t="s">
        <v>191</v>
      </c>
      <c r="D7" s="247"/>
      <c r="E7" s="249" t="s">
        <v>192</v>
      </c>
      <c r="F7" s="247"/>
      <c r="G7" s="249" t="s">
        <v>193</v>
      </c>
      <c r="H7" s="247"/>
      <c r="I7" s="250" t="s">
        <v>160</v>
      </c>
      <c r="J7" s="247"/>
      <c r="K7" s="249" t="s">
        <v>194</v>
      </c>
      <c r="M7" s="127"/>
    </row>
    <row r="8" spans="1:16" s="118" customFormat="1">
      <c r="A8" s="244" t="s">
        <v>195</v>
      </c>
      <c r="B8" s="245"/>
      <c r="C8" s="245"/>
      <c r="D8" s="251"/>
      <c r="E8" s="245"/>
      <c r="F8" s="251"/>
      <c r="G8" s="245"/>
      <c r="H8" s="245"/>
      <c r="I8" s="251"/>
      <c r="J8" s="251"/>
      <c r="K8" s="245"/>
      <c r="M8" s="127"/>
    </row>
    <row r="9" spans="1:16" s="118" customFormat="1">
      <c r="A9" s="245" t="s">
        <v>196</v>
      </c>
      <c r="B9" s="245"/>
      <c r="C9" s="252">
        <f>SUM(E24:E32)</f>
        <v>26443167.009999998</v>
      </c>
      <c r="D9" s="251"/>
      <c r="E9" s="253">
        <f>F24+F25+F27+F29+F31+F28+F32+F30</f>
        <v>10351384.210000001</v>
      </c>
      <c r="F9" s="254"/>
      <c r="G9" s="255"/>
      <c r="H9" s="255"/>
      <c r="I9" s="254"/>
      <c r="J9" s="251"/>
      <c r="K9" s="256">
        <f>+C9+E9</f>
        <v>36794551.219999999</v>
      </c>
      <c r="L9" s="129"/>
      <c r="M9" s="130"/>
      <c r="N9" s="131"/>
      <c r="O9" s="132"/>
      <c r="P9" s="132"/>
    </row>
    <row r="10" spans="1:16" s="118" customFormat="1">
      <c r="A10" s="245" t="s">
        <v>197</v>
      </c>
      <c r="B10" s="245"/>
      <c r="C10" s="252">
        <f>SUM(E23)</f>
        <v>2502043.54</v>
      </c>
      <c r="D10" s="257"/>
      <c r="E10" s="258">
        <f>SUM(F23)</f>
        <v>1600707.7</v>
      </c>
      <c r="F10" s="254"/>
      <c r="G10" s="255"/>
      <c r="H10" s="255"/>
      <c r="I10" s="259"/>
      <c r="J10" s="251"/>
      <c r="K10" s="256">
        <f>+C10+E10</f>
        <v>4102751.24</v>
      </c>
      <c r="L10" s="129"/>
      <c r="M10" s="130"/>
      <c r="N10" s="131"/>
      <c r="O10" s="132"/>
      <c r="P10" s="132"/>
    </row>
    <row r="11" spans="1:16" s="118" customFormat="1">
      <c r="A11" s="245"/>
      <c r="B11" s="245"/>
      <c r="C11" s="260">
        <f>SUM(C9:C10)</f>
        <v>28945210.549999997</v>
      </c>
      <c r="D11" s="251"/>
      <c r="E11" s="260">
        <f>SUM(E9:E10)</f>
        <v>11952091.91</v>
      </c>
      <c r="F11" s="251"/>
      <c r="G11" s="260">
        <f>SUM(G9:G10)</f>
        <v>0</v>
      </c>
      <c r="H11" s="245"/>
      <c r="I11" s="260">
        <f>SUM(I9:I10)</f>
        <v>0</v>
      </c>
      <c r="J11" s="251"/>
      <c r="K11" s="260">
        <f>SUM(K9:K10)</f>
        <v>40897302.460000001</v>
      </c>
      <c r="L11" s="129"/>
      <c r="M11" s="130"/>
      <c r="N11" s="131"/>
    </row>
    <row r="12" spans="1:16" s="118" customFormat="1">
      <c r="A12" s="245"/>
      <c r="B12" s="245"/>
      <c r="C12" s="261"/>
      <c r="D12" s="251"/>
      <c r="E12" s="261"/>
      <c r="F12" s="251"/>
      <c r="G12" s="261"/>
      <c r="H12" s="245"/>
      <c r="I12" s="261"/>
      <c r="J12" s="251"/>
      <c r="K12" s="245"/>
      <c r="L12" s="129"/>
    </row>
    <row r="13" spans="1:16" s="118" customFormat="1">
      <c r="A13" s="244" t="s">
        <v>198</v>
      </c>
      <c r="B13" s="245"/>
      <c r="C13" s="245"/>
      <c r="D13" s="251"/>
      <c r="E13" s="245"/>
      <c r="F13" s="251"/>
      <c r="G13" s="245"/>
      <c r="H13" s="245"/>
      <c r="I13" s="251"/>
      <c r="J13" s="251"/>
      <c r="K13" s="245"/>
      <c r="L13" s="129"/>
      <c r="M13" s="128"/>
    </row>
    <row r="14" spans="1:16" s="118" customFormat="1">
      <c r="A14" s="245" t="s">
        <v>199</v>
      </c>
      <c r="B14" s="245"/>
      <c r="C14" s="262">
        <f>SUM(G24:G32)</f>
        <v>18376855.800000001</v>
      </c>
      <c r="D14" s="251"/>
      <c r="E14" s="263"/>
      <c r="F14" s="254"/>
      <c r="G14" s="255"/>
      <c r="H14" s="255"/>
      <c r="I14" s="254"/>
      <c r="J14" s="254"/>
      <c r="K14" s="256">
        <f>+C14+E14+G14</f>
        <v>18376855.800000001</v>
      </c>
      <c r="L14" s="129"/>
      <c r="M14" s="130"/>
      <c r="N14" s="133"/>
      <c r="O14" s="132"/>
    </row>
    <row r="15" spans="1:16" s="118" customFormat="1" ht="12" thickBot="1">
      <c r="A15" s="245" t="s">
        <v>197</v>
      </c>
      <c r="B15" s="245"/>
      <c r="C15" s="262">
        <f>SUM(G23)</f>
        <v>2502039.54</v>
      </c>
      <c r="D15" s="251"/>
      <c r="E15" s="263"/>
      <c r="F15" s="254"/>
      <c r="G15" s="255"/>
      <c r="H15" s="255"/>
      <c r="I15" s="254"/>
      <c r="J15" s="254"/>
      <c r="K15" s="256">
        <f>+C15+E15</f>
        <v>2502039.54</v>
      </c>
      <c r="L15" s="129"/>
      <c r="M15" s="130"/>
      <c r="N15" s="133"/>
      <c r="O15" s="132"/>
    </row>
    <row r="16" spans="1:16" s="118" customFormat="1" ht="12" thickBot="1">
      <c r="A16" s="245"/>
      <c r="B16" s="245"/>
      <c r="C16" s="260">
        <f>SUM(C14:C15)</f>
        <v>20878895.34</v>
      </c>
      <c r="D16" s="251"/>
      <c r="E16" s="264">
        <f>SUM(E14:E15)</f>
        <v>0</v>
      </c>
      <c r="F16" s="251"/>
      <c r="G16" s="264">
        <f>SUM(G14:G15)</f>
        <v>0</v>
      </c>
      <c r="H16" s="245"/>
      <c r="I16" s="264">
        <f>+SUM(I14:I15)</f>
        <v>0</v>
      </c>
      <c r="J16" s="251"/>
      <c r="K16" s="260">
        <f>SUM(K14:K15)</f>
        <v>20878895.34</v>
      </c>
      <c r="L16" s="129"/>
      <c r="M16" s="130"/>
      <c r="N16" s="133"/>
    </row>
    <row r="17" spans="1:14" s="118" customFormat="1" ht="12" thickBot="1">
      <c r="A17" s="313" t="s">
        <v>200</v>
      </c>
      <c r="B17" s="313"/>
      <c r="C17" s="265">
        <f>+C11-C16</f>
        <v>8066315.2099999972</v>
      </c>
      <c r="D17" s="266"/>
      <c r="E17" s="265">
        <f>+E11-E16</f>
        <v>11952091.91</v>
      </c>
      <c r="F17" s="266"/>
      <c r="G17" s="265">
        <f>+G11+G16</f>
        <v>0</v>
      </c>
      <c r="H17" s="244"/>
      <c r="I17" s="265">
        <f>+I11+I16</f>
        <v>0</v>
      </c>
      <c r="J17" s="266"/>
      <c r="K17" s="265">
        <f>+K11-K16</f>
        <v>20018407.120000001</v>
      </c>
      <c r="L17" s="129"/>
      <c r="N17" s="133"/>
    </row>
    <row r="18" spans="1:14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</row>
    <row r="19" spans="1:14">
      <c r="E19" s="121"/>
      <c r="K19" s="126">
        <f>K33</f>
        <v>20018407.119999997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5">
        <v>2502043.54</v>
      </c>
      <c r="F23" s="178">
        <v>1600707.7</v>
      </c>
      <c r="G23" s="125">
        <v>2502039.54</v>
      </c>
      <c r="H23" s="125"/>
      <c r="I23" s="182">
        <f>E23-G23</f>
        <v>4</v>
      </c>
      <c r="K23" s="122">
        <f>E23+F23-G23</f>
        <v>1600711.7000000002</v>
      </c>
    </row>
    <row r="24" spans="1:14" ht="12">
      <c r="B24" s="120" t="s">
        <v>196</v>
      </c>
      <c r="C24" s="125"/>
      <c r="E24" s="285">
        <v>1721022.27</v>
      </c>
      <c r="F24" s="178">
        <v>89750</v>
      </c>
      <c r="G24" s="125">
        <v>798460.02</v>
      </c>
      <c r="H24" s="125"/>
      <c r="I24" s="182">
        <f>E24-G24</f>
        <v>922562.25</v>
      </c>
      <c r="K24" s="183">
        <f t="shared" ref="K24:K32" si="0">E24+F24-G24</f>
        <v>1012312.25</v>
      </c>
    </row>
    <row r="25" spans="1:14" ht="12">
      <c r="B25" s="119" t="s">
        <v>206</v>
      </c>
      <c r="E25" s="182"/>
      <c r="F25" s="178">
        <v>89794.01</v>
      </c>
      <c r="G25" s="125"/>
      <c r="H25" s="125"/>
      <c r="I25" s="182">
        <f>E25-G25</f>
        <v>0</v>
      </c>
      <c r="K25" s="193">
        <f t="shared" si="0"/>
        <v>89794.01</v>
      </c>
    </row>
    <row r="26" spans="1:14">
      <c r="B26" s="119" t="s">
        <v>207</v>
      </c>
      <c r="E26" s="182"/>
      <c r="F26" s="125"/>
      <c r="G26" s="125"/>
      <c r="H26" s="125"/>
      <c r="I26" s="182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2">
        <v>24722144.739999998</v>
      </c>
      <c r="F27" s="125">
        <v>4013179.8</v>
      </c>
      <c r="G27" s="125">
        <v>17578395.780000001</v>
      </c>
      <c r="H27" s="125"/>
      <c r="I27" s="182">
        <f>E27-G27</f>
        <v>7143748.9599999972</v>
      </c>
      <c r="K27" s="122">
        <f t="shared" si="0"/>
        <v>11156928.759999998</v>
      </c>
    </row>
    <row r="28" spans="1:14">
      <c r="B28" s="119" t="s">
        <v>209</v>
      </c>
      <c r="F28" s="192">
        <v>5980990.4000000004</v>
      </c>
      <c r="G28" s="125"/>
      <c r="H28" s="125"/>
      <c r="I28" s="182">
        <f>E29-G28</f>
        <v>0</v>
      </c>
      <c r="K28" s="193">
        <f>E29+F28-G28</f>
        <v>5980990.4000000004</v>
      </c>
      <c r="L28" s="134">
        <f>SUM(+K28+K25)</f>
        <v>6070784.4100000001</v>
      </c>
    </row>
    <row r="29" spans="1:14" ht="12">
      <c r="B29" s="119" t="s">
        <v>210</v>
      </c>
      <c r="E29" s="182"/>
      <c r="F29" s="178">
        <v>23970</v>
      </c>
      <c r="G29" s="125"/>
      <c r="H29" s="126"/>
      <c r="I29" s="182">
        <f>E30-G29</f>
        <v>0</v>
      </c>
      <c r="K29" s="183">
        <f>E30+F29-G29</f>
        <v>23970</v>
      </c>
    </row>
    <row r="30" spans="1:14">
      <c r="B30" s="119" t="s">
        <v>211</v>
      </c>
      <c r="E30" s="182"/>
      <c r="F30" s="125">
        <v>153700</v>
      </c>
      <c r="G30" s="125"/>
      <c r="H30" s="126"/>
      <c r="I30" s="125">
        <f t="shared" si="1"/>
        <v>0</v>
      </c>
      <c r="K30" s="183">
        <f t="shared" si="0"/>
        <v>153700</v>
      </c>
    </row>
    <row r="31" spans="1:14">
      <c r="B31" s="119" t="s">
        <v>212</v>
      </c>
      <c r="E31" s="182"/>
      <c r="F31" s="125"/>
      <c r="G31" s="125"/>
      <c r="H31" s="126"/>
      <c r="I31" s="125">
        <f>E31-G31</f>
        <v>0</v>
      </c>
      <c r="K31" s="183">
        <f t="shared" si="0"/>
        <v>0</v>
      </c>
      <c r="L31" s="134">
        <f>SUM(K31+K30+K24+K29+K32)</f>
        <v>1189982.25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3">
        <f t="shared" si="0"/>
        <v>0</v>
      </c>
    </row>
    <row r="33" spans="2:11">
      <c r="E33" s="122">
        <f>SUM(E23:E32)</f>
        <v>28945210.549999997</v>
      </c>
      <c r="F33" s="122">
        <f>SUM(F23:F32)</f>
        <v>11952091.91</v>
      </c>
      <c r="G33" s="122">
        <f>SUM(G23:G32)</f>
        <v>20878895.34</v>
      </c>
      <c r="I33" s="126">
        <f>SUM(I23:I32)</f>
        <v>8066315.2099999972</v>
      </c>
      <c r="K33" s="122">
        <f>SUM(K23:K32)</f>
        <v>20018407.119999997</v>
      </c>
    </row>
    <row r="34" spans="2:11">
      <c r="I34" s="126"/>
    </row>
    <row r="35" spans="2:11">
      <c r="I35" s="126"/>
    </row>
    <row r="36" spans="2:11" ht="12">
      <c r="E36" s="177"/>
      <c r="G36" s="122"/>
      <c r="I36" s="126"/>
    </row>
    <row r="37" spans="2:11">
      <c r="G37" s="126"/>
      <c r="I37" s="134"/>
    </row>
    <row r="38" spans="2:11" ht="12">
      <c r="B38" s="271"/>
      <c r="C38" s="280"/>
      <c r="E38" s="125"/>
      <c r="F38" s="177"/>
      <c r="G38" s="125"/>
    </row>
    <row r="39" spans="2:11" ht="12">
      <c r="B39" s="271"/>
      <c r="C39" s="119" t="s">
        <v>209</v>
      </c>
      <c r="E39" s="287">
        <v>5385090.4500000002</v>
      </c>
    </row>
    <row r="40" spans="2:11">
      <c r="E40" s="192">
        <v>595899.94999999995</v>
      </c>
    </row>
    <row r="41" spans="2:11">
      <c r="E41" s="122">
        <f>SUM(E39:E40)</f>
        <v>5980990.4000000004</v>
      </c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5" ht="15.75">
      <c r="B3" s="314" t="str">
        <f>+[2]ESF!C2</f>
        <v>Entidad Modelo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15.75">
      <c r="B4" s="314" t="s">
        <v>214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15.75">
      <c r="A5" s="314" t="s">
        <v>405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</row>
    <row r="6" spans="1:15" ht="15.75">
      <c r="B6" s="314" t="s">
        <v>2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B4" sqref="B4:I4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14" t="str">
        <f>+[2]ESF!C2</f>
        <v>Entidad Modelo</v>
      </c>
      <c r="D2" s="314"/>
      <c r="E2" s="314"/>
      <c r="F2" s="314"/>
      <c r="G2" s="314"/>
      <c r="H2" s="314"/>
    </row>
    <row r="3" spans="2:16" ht="15.75">
      <c r="C3" s="314" t="s">
        <v>228</v>
      </c>
      <c r="D3" s="314"/>
      <c r="E3" s="314"/>
      <c r="F3" s="314"/>
      <c r="G3" s="314"/>
      <c r="H3" s="314"/>
    </row>
    <row r="4" spans="2:16" ht="15.75">
      <c r="B4" s="307" t="s">
        <v>410</v>
      </c>
      <c r="C4" s="307"/>
      <c r="D4" s="307"/>
      <c r="E4" s="307"/>
      <c r="F4" s="307"/>
      <c r="G4" s="307"/>
      <c r="H4" s="307"/>
      <c r="I4" s="307"/>
      <c r="J4" s="107"/>
      <c r="K4" s="107"/>
      <c r="L4" s="107"/>
      <c r="M4" s="107"/>
      <c r="N4" s="107"/>
      <c r="O4" s="107"/>
      <c r="P4" s="107"/>
    </row>
    <row r="5" spans="2:16" ht="15.75">
      <c r="C5" s="314" t="s">
        <v>2</v>
      </c>
      <c r="D5" s="314"/>
      <c r="E5" s="314"/>
      <c r="F5" s="314"/>
      <c r="G5" s="314"/>
      <c r="H5" s="314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B4" sqref="B4:C4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07" t="s">
        <v>0</v>
      </c>
      <c r="C1" s="307"/>
      <c r="D1" s="39"/>
      <c r="E1" s="39"/>
      <c r="F1" s="39"/>
      <c r="G1" s="39"/>
    </row>
    <row r="2" spans="1:12" ht="18.75">
      <c r="B2" s="315" t="s">
        <v>275</v>
      </c>
      <c r="C2" s="315"/>
      <c r="D2" s="40"/>
    </row>
    <row r="3" spans="1:12" ht="15.75">
      <c r="B3" s="307" t="s">
        <v>455</v>
      </c>
      <c r="C3" s="308"/>
      <c r="D3" s="39"/>
      <c r="E3" s="39"/>
      <c r="F3" s="39"/>
      <c r="G3" s="188"/>
      <c r="H3" s="188"/>
      <c r="I3" s="188"/>
      <c r="J3" s="188"/>
      <c r="K3" s="188"/>
      <c r="L3" s="188"/>
    </row>
    <row r="4" spans="1:12" ht="18.75">
      <c r="B4" s="315" t="s">
        <v>2</v>
      </c>
      <c r="C4" s="315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9" t="s">
        <v>276</v>
      </c>
      <c r="B7" s="202" t="s">
        <v>277</v>
      </c>
      <c r="C7" s="202" t="s">
        <v>278</v>
      </c>
    </row>
    <row r="8" spans="1:12" s="22" customFormat="1" ht="15.75">
      <c r="A8" s="63"/>
      <c r="B8" s="19" t="s">
        <v>13</v>
      </c>
      <c r="C8" s="203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56">
        <v>-199.1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15749033.330000006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3138.680000001099</v>
      </c>
      <c r="D21" s="67"/>
    </row>
    <row r="22" spans="1:9" ht="15.75">
      <c r="A22" s="69"/>
      <c r="B22" s="65" t="s">
        <v>298</v>
      </c>
      <c r="C22" s="14">
        <f>SUM(C18:C21)</f>
        <v>15752172.010000007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15752172.010000007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8</vt:i4>
      </vt:variant>
    </vt:vector>
  </HeadingPairs>
  <TitlesOfParts>
    <vt:vector size="26" baseType="lpstr"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Enero 2024'!Área_de_impresión</vt:lpstr>
      <vt:lpstr>'Balanza MAYO 2023'!Área_de_impresión</vt:lpstr>
      <vt:lpstr>Efectivo!Área_de_impresión</vt:lpstr>
      <vt:lpstr>'ESF SNS'!Área_de_impresión</vt:lpstr>
      <vt:lpstr>'Balanza ENERO 2023'!Títulos_a_imprimir</vt:lpstr>
      <vt:lpstr>'Balanza Enero 2024'!Títulos_a_imprimir</vt:lpstr>
      <vt:lpstr>'Balanza MAYO 2023'!Títulos_a_imprimir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Gerencia Financiera</cp:lastModifiedBy>
  <cp:lastPrinted>2024-03-14T15:03:53Z</cp:lastPrinted>
  <dcterms:created xsi:type="dcterms:W3CDTF">2018-05-02T13:48:00Z</dcterms:created>
  <dcterms:modified xsi:type="dcterms:W3CDTF">2024-03-14T15:05:49Z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